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wilsob1\Total Compensation - Calculator\"/>
    </mc:Choice>
  </mc:AlternateContent>
  <workbookProtection workbookAlgorithmName="SHA-512" workbookHashValue="1M0VUand67zSUPXNW7cRy3Y2teB34uCCfLt7Ej2DXqyPG/a/jdVxKVBWdOxG1SMfTqiUC2SlhwpcFh+mtfjR7Q==" workbookSaltValue="dWNjM0rKpKaVVGbzB/EMHA==" workbookSpinCount="100000" lockStructure="1"/>
  <bookViews>
    <workbookView xWindow="0" yWindow="0" windowWidth="28800" windowHeight="12135"/>
  </bookViews>
  <sheets>
    <sheet name="Total Compensation" sheetId="2" r:id="rId1"/>
    <sheet name="Worksheet" sheetId="1" state="hidden" r:id="rId2"/>
  </sheets>
  <definedNames>
    <definedName name="_xlnm.Print_Area" localSheetId="0">'Total Compensation'!$A$1:$K$27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l="1"/>
  <c r="D17" i="1"/>
  <c r="D18" i="1"/>
  <c r="D19" i="1"/>
  <c r="D15" i="1"/>
  <c r="D9" i="1" s="1"/>
  <c r="C9" i="1" l="1"/>
  <c r="H9" i="1" s="1"/>
  <c r="F58" i="1" l="1"/>
  <c r="F9" i="1"/>
  <c r="G9" i="1"/>
  <c r="F59" i="1"/>
  <c r="B9" i="1"/>
  <c r="L9" i="1"/>
  <c r="B21" i="2" s="1"/>
  <c r="B12" i="2" l="1"/>
  <c r="E9" i="1"/>
  <c r="J9" i="1"/>
  <c r="K9" i="1"/>
  <c r="B20" i="2" s="1"/>
  <c r="B19" i="2" l="1"/>
  <c r="F63" i="1"/>
  <c r="B14" i="2"/>
  <c r="F60" i="1"/>
  <c r="B13" i="2"/>
  <c r="B17" i="2" l="1"/>
  <c r="I9" i="1"/>
  <c r="B16" i="2"/>
  <c r="B18" i="2" l="1"/>
  <c r="F62" i="1"/>
  <c r="B15" i="2"/>
  <c r="F61" i="1"/>
  <c r="M9" i="1"/>
  <c r="B22" i="2" l="1"/>
  <c r="C20" i="2" s="1"/>
  <c r="F64" i="1"/>
  <c r="C17" i="2" l="1"/>
  <c r="C21" i="2"/>
  <c r="C12" i="2"/>
  <c r="C16" i="2"/>
  <c r="C19" i="2"/>
  <c r="C14" i="2"/>
  <c r="C13" i="2"/>
  <c r="E58" i="1"/>
  <c r="E59" i="1"/>
  <c r="E60" i="1"/>
  <c r="E63" i="1"/>
  <c r="C18" i="2"/>
  <c r="C15" i="2"/>
  <c r="E62" i="1"/>
  <c r="E61" i="1"/>
  <c r="E64" i="1" l="1"/>
</calcChain>
</file>

<file path=xl/sharedStrings.xml><?xml version="1.0" encoding="utf-8"?>
<sst xmlns="http://schemas.openxmlformats.org/spreadsheetml/2006/main" count="97" uniqueCount="84">
  <si>
    <t>Social Security</t>
  </si>
  <si>
    <t>Medicare</t>
  </si>
  <si>
    <t>Basic life</t>
  </si>
  <si>
    <t>Disability</t>
  </si>
  <si>
    <t>Salary</t>
  </si>
  <si>
    <t>Vacation</t>
  </si>
  <si>
    <t>Sick Leave</t>
  </si>
  <si>
    <t>Retirement</t>
  </si>
  <si>
    <t>Notes:</t>
  </si>
  <si>
    <t>(a)</t>
  </si>
  <si>
    <t>(b)</t>
  </si>
  <si>
    <t>(d)</t>
  </si>
  <si>
    <t>(f)</t>
  </si>
  <si>
    <t>(g)</t>
  </si>
  <si>
    <t>(h)</t>
  </si>
  <si>
    <t>(i)</t>
  </si>
  <si>
    <t>(c)</t>
  </si>
  <si>
    <t>(e)</t>
  </si>
  <si>
    <t>Estimated Health Care</t>
  </si>
  <si>
    <t>Sick leave</t>
  </si>
  <si>
    <t>Formula driven.  Google it to find new rate or to verify the rate used.</t>
  </si>
  <si>
    <t>Check total</t>
  </si>
  <si>
    <t>Spreadsheet for Creating Total Compensation for a Recruiting Tool</t>
  </si>
  <si>
    <t>Holidays</t>
  </si>
  <si>
    <t>(j)</t>
  </si>
  <si>
    <t>Est. health care</t>
  </si>
  <si>
    <r>
      <rPr>
        <sz val="14"/>
        <color rgb="FFFF0000"/>
        <rFont val="Calibri"/>
        <family val="2"/>
        <scheme val="minor"/>
      </rPr>
      <t>Instructions:</t>
    </r>
    <r>
      <rPr>
        <sz val="11"/>
        <color theme="1"/>
        <rFont val="Calibri"/>
        <family val="2"/>
        <scheme val="minor"/>
      </rPr>
      <t xml:space="preserve"> </t>
    </r>
  </si>
  <si>
    <t>Annual Leave Accrual (hr/month):</t>
  </si>
  <si>
    <t>Member Type:</t>
  </si>
  <si>
    <t>(10 hrs/month)</t>
  </si>
  <si>
    <t>(12 holidays/yr)</t>
  </si>
  <si>
    <t>Assumptions</t>
  </si>
  <si>
    <t>Total Wages &amp; Benefits</t>
  </si>
  <si>
    <t>Total Compensation and the State's Investment in Employee Benefits</t>
  </si>
  <si>
    <t>(update yearly - eff 7/1)</t>
  </si>
  <si>
    <t>(civ 11.17%; unif 17.19%)</t>
  </si>
  <si>
    <t>Annual</t>
  </si>
  <si>
    <t>Leave</t>
  </si>
  <si>
    <t>Accrual</t>
  </si>
  <si>
    <t>(hrs/month)</t>
  </si>
  <si>
    <t>Gross  salary amount</t>
  </si>
  <si>
    <t>(employer share for sub only - $417)</t>
  </si>
  <si>
    <t>Formula driven.   Get rate from EB or yearly correspondence regarding medical &amp; life insurance plans - example below</t>
  </si>
  <si>
    <t>Formula driven.  See Valuation report for rate - example below.</t>
  </si>
  <si>
    <t>Formula driven.  We only want to show the normal cost, see Valuation report for normal cost - example below.</t>
  </si>
  <si>
    <t>Formula driven</t>
  </si>
  <si>
    <t>Formula driven - 12 traditional state holidays - not including the day after Thanksgiving.</t>
  </si>
  <si>
    <t>User will input the salary, choose the applicable annual leave accrual and  member type.</t>
  </si>
  <si>
    <t xml:space="preserve">  (Choose applicable rate from drop-down)</t>
  </si>
  <si>
    <t xml:space="preserve">  (Choose member type from drop-down)</t>
  </si>
  <si>
    <t>Estimated Monthly Salary:</t>
  </si>
  <si>
    <t xml:space="preserve">  (Enter monthly salary amount)</t>
  </si>
  <si>
    <t>Annual Leave</t>
  </si>
  <si>
    <t>Medical*</t>
  </si>
  <si>
    <t xml:space="preserve">Basic Life Insurance </t>
  </si>
  <si>
    <t>All figures are an average and may not apply for every employee. If employed, you will receive an annual Personal Benefit Statement that will contain more individualized information based on your situation.  Some costs are a percentage of pay while others are a flat rate.</t>
  </si>
  <si>
    <t>For 2019</t>
  </si>
  <si>
    <t>(update yearly - eff 12/1)</t>
  </si>
  <si>
    <t>Leave/Holidays</t>
  </si>
  <si>
    <t xml:space="preserve">% of Total </t>
  </si>
  <si>
    <t>Compensation</t>
  </si>
  <si>
    <t>(Salary &amp; Benefits)</t>
  </si>
  <si>
    <t>(6.2%)</t>
  </si>
  <si>
    <t>(1.45%)</t>
  </si>
  <si>
    <t>(.53%)</t>
  </si>
  <si>
    <t>Yellow cells noted below will need to be updated yearly</t>
  </si>
  <si>
    <t>(update yearly - eff 1/1)</t>
  </si>
  <si>
    <t>Employer Retirement Contributions</t>
  </si>
  <si>
    <t>Civilian</t>
  </si>
  <si>
    <t>ANNUAL PAY &amp;  BENEFITS CALCULATIONS</t>
  </si>
  <si>
    <t>Medical (b)</t>
  </si>
  <si>
    <t>Medical coverage:</t>
  </si>
  <si>
    <t>Subscriber Only</t>
  </si>
  <si>
    <t>Subscriber/Family</t>
  </si>
  <si>
    <t>Subscriber/Spouse</t>
  </si>
  <si>
    <t>Subscriber/Child</t>
  </si>
  <si>
    <t>Subcriber/2 Children</t>
  </si>
  <si>
    <t>*Contribution is dependent upon coverage category</t>
  </si>
  <si>
    <t>Average</t>
  </si>
  <si>
    <t>(get average from EB)</t>
  </si>
  <si>
    <t xml:space="preserve">  (Choose level of medical coverage from drop-down if known, othewise choose average)</t>
  </si>
  <si>
    <t>Other (Basic Life /LTD)</t>
  </si>
  <si>
    <t>SS/Medicare</t>
  </si>
  <si>
    <t>$.09 per $1,000 coverage/mo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</si>
</sst>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4"/>
      <color rgb="FFFF0000"/>
      <name val="Calibri"/>
      <family val="2"/>
      <scheme val="minor"/>
    </font>
    <font>
      <b/>
      <sz val="13"/>
      <color rgb="FF00B0F0"/>
      <name val="Calibri"/>
      <family val="2"/>
      <scheme val="minor"/>
    </font>
    <font>
      <b/>
      <sz val="16"/>
      <color theme="1"/>
      <name val="Calibri"/>
      <family val="2"/>
      <scheme val="minor"/>
    </font>
    <font>
      <sz val="10"/>
      <color theme="1"/>
      <name val="Calibri"/>
      <family val="2"/>
      <scheme val="minor"/>
    </font>
    <font>
      <b/>
      <sz val="10"/>
      <color rgb="FFC00000"/>
      <name val="Calibri"/>
      <family val="2"/>
      <scheme val="minor"/>
    </font>
    <font>
      <b/>
      <sz val="10"/>
      <color theme="1"/>
      <name val="Calibri"/>
      <family val="2"/>
      <scheme val="minor"/>
    </font>
    <font>
      <b/>
      <sz val="10"/>
      <color rgb="FF00B050"/>
      <name val="Calibri"/>
      <family val="2"/>
      <scheme val="minor"/>
    </font>
    <font>
      <sz val="8"/>
      <color theme="1"/>
      <name val="Calibri"/>
      <family val="2"/>
      <scheme val="minor"/>
    </font>
    <font>
      <sz val="18"/>
      <color theme="1"/>
      <name val="Calibri"/>
      <family val="2"/>
      <scheme val="minor"/>
    </font>
    <font>
      <sz val="14"/>
      <color theme="1"/>
      <name val="Calibri"/>
      <family val="2"/>
      <scheme val="minor"/>
    </font>
    <font>
      <b/>
      <sz val="11"/>
      <color rgb="FFC00000"/>
      <name val="Calibri"/>
      <family val="2"/>
      <scheme val="minor"/>
    </font>
    <font>
      <b/>
      <sz val="10"/>
      <color rgb="FF0070C0"/>
      <name val="Calibri"/>
      <family val="2"/>
      <scheme val="minor"/>
    </font>
    <font>
      <sz val="13"/>
      <color theme="1"/>
      <name val="Calibri"/>
      <family val="2"/>
      <scheme val="minor"/>
    </font>
    <font>
      <b/>
      <sz val="8"/>
      <color theme="1"/>
      <name val="Calibri"/>
      <family val="2"/>
      <scheme val="minor"/>
    </font>
    <font>
      <b/>
      <sz val="14"/>
      <color theme="1"/>
      <name val="Calibri"/>
      <family val="2"/>
      <scheme val="minor"/>
    </font>
    <font>
      <b/>
      <sz val="8"/>
      <color rgb="FFC0000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4">
    <xf numFmtId="0" fontId="0" fillId="0" borderId="0" xfId="0"/>
    <xf numFmtId="164" fontId="0" fillId="0" borderId="0" xfId="1" applyNumberFormat="1" applyFont="1"/>
    <xf numFmtId="164" fontId="0" fillId="0" borderId="0" xfId="0" applyNumberFormat="1"/>
    <xf numFmtId="165" fontId="0" fillId="0" borderId="0" xfId="2" applyNumberFormat="1" applyFont="1"/>
    <xf numFmtId="0" fontId="0" fillId="0" borderId="0" xfId="0" applyAlignment="1">
      <alignment horizontal="right"/>
    </xf>
    <xf numFmtId="166" fontId="0" fillId="0" borderId="0" xfId="3" applyNumberFormat="1" applyFont="1"/>
    <xf numFmtId="166" fontId="0" fillId="0" borderId="0" xfId="3" applyNumberFormat="1" applyFont="1" applyFill="1"/>
    <xf numFmtId="0" fontId="3" fillId="0" borderId="0" xfId="0" applyFont="1"/>
    <xf numFmtId="0" fontId="5" fillId="0" borderId="0" xfId="0" applyFont="1" applyAlignment="1">
      <alignment horizontal="center"/>
    </xf>
    <xf numFmtId="0" fontId="0" fillId="0" borderId="0" xfId="0" applyAlignment="1">
      <alignment horizontal="left"/>
    </xf>
    <xf numFmtId="0" fontId="2" fillId="0" borderId="0" xfId="0" applyFont="1" applyAlignment="1">
      <alignment horizontal="center"/>
    </xf>
    <xf numFmtId="164" fontId="2" fillId="0" borderId="0" xfId="1" applyNumberFormat="1" applyFont="1" applyAlignment="1">
      <alignment horizontal="center" wrapText="1"/>
    </xf>
    <xf numFmtId="0" fontId="0" fillId="0" borderId="0" xfId="0" applyAlignment="1">
      <alignment horizontal="center"/>
    </xf>
    <xf numFmtId="164" fontId="0" fillId="0" borderId="0" xfId="1" applyNumberFormat="1" applyFont="1" applyFill="1" applyAlignment="1">
      <alignment horizontal="center"/>
    </xf>
    <xf numFmtId="44" fontId="0" fillId="0" borderId="0" xfId="3" applyNumberFormat="1" applyFont="1"/>
    <xf numFmtId="0" fontId="0" fillId="0" borderId="0" xfId="0" applyBorder="1" applyAlignment="1">
      <alignment horizontal="center" wrapText="1"/>
    </xf>
    <xf numFmtId="0" fontId="0" fillId="0" borderId="3" xfId="0" applyBorder="1" applyAlignment="1">
      <alignment horizontal="right"/>
    </xf>
    <xf numFmtId="0" fontId="0" fillId="0" borderId="5" xfId="0" applyBorder="1" applyAlignment="1">
      <alignment horizontal="right"/>
    </xf>
    <xf numFmtId="0" fontId="7" fillId="0" borderId="0" xfId="0" applyFont="1"/>
    <xf numFmtId="0" fontId="7" fillId="0" borderId="2" xfId="0" applyFont="1" applyBorder="1" applyAlignment="1">
      <alignment horizontal="center" wrapText="1"/>
    </xf>
    <xf numFmtId="0" fontId="8" fillId="0" borderId="2" xfId="0" applyFont="1" applyBorder="1" applyAlignment="1">
      <alignment horizontal="center" wrapText="1"/>
    </xf>
    <xf numFmtId="0" fontId="9" fillId="0" borderId="0" xfId="0" applyFont="1" applyAlignment="1">
      <alignment horizontal="center" wrapText="1"/>
    </xf>
    <xf numFmtId="0" fontId="10" fillId="0" borderId="2" xfId="0" applyFont="1" applyBorder="1" applyAlignment="1">
      <alignment horizontal="center" wrapText="1"/>
    </xf>
    <xf numFmtId="0" fontId="7" fillId="0" borderId="2" xfId="0" applyFont="1" applyBorder="1" applyAlignment="1">
      <alignment horizontal="center"/>
    </xf>
    <xf numFmtId="0" fontId="5" fillId="0" borderId="0" xfId="0" quotePrefix="1" applyFont="1" applyAlignment="1">
      <alignment horizontal="center"/>
    </xf>
    <xf numFmtId="166" fontId="11" fillId="0" borderId="0" xfId="3" applyNumberFormat="1" applyFont="1" applyAlignment="1">
      <alignment horizontal="center"/>
    </xf>
    <xf numFmtId="0" fontId="11" fillId="0" borderId="0" xfId="0" applyFont="1" applyAlignment="1">
      <alignment horizontal="center"/>
    </xf>
    <xf numFmtId="166" fontId="11" fillId="0" borderId="0" xfId="3" quotePrefix="1" applyNumberFormat="1" applyFont="1" applyAlignment="1">
      <alignment horizontal="center"/>
    </xf>
    <xf numFmtId="0" fontId="5" fillId="0" borderId="0" xfId="0" applyFont="1" applyAlignment="1">
      <alignment horizontal="center" vertical="top"/>
    </xf>
    <xf numFmtId="0" fontId="0" fillId="0" borderId="0" xfId="0" applyAlignment="1">
      <alignment vertical="top" wrapText="1"/>
    </xf>
    <xf numFmtId="164" fontId="0" fillId="0" borderId="0" xfId="1" applyNumberFormat="1" applyFont="1" applyAlignment="1">
      <alignment horizontal="center" vertical="top" wrapText="1"/>
    </xf>
    <xf numFmtId="164" fontId="1" fillId="0" borderId="0" xfId="1" applyNumberFormat="1" applyFont="1" applyAlignment="1">
      <alignment horizontal="center" vertical="top" wrapText="1"/>
    </xf>
    <xf numFmtId="166" fontId="0" fillId="2" borderId="0" xfId="3" applyNumberFormat="1" applyFont="1" applyFill="1"/>
    <xf numFmtId="167" fontId="0" fillId="2" borderId="4" xfId="0" applyNumberFormat="1" applyFill="1" applyBorder="1" applyAlignment="1" applyProtection="1">
      <alignment horizontal="right"/>
      <protection locked="0"/>
    </xf>
    <xf numFmtId="0" fontId="0" fillId="2" borderId="4" xfId="0" applyFill="1" applyBorder="1" applyAlignment="1" applyProtection="1">
      <alignment horizontal="right"/>
      <protection locked="0"/>
    </xf>
    <xf numFmtId="0" fontId="0" fillId="2" borderId="6" xfId="0" applyFill="1" applyBorder="1" applyAlignment="1" applyProtection="1">
      <alignment horizontal="right"/>
      <protection locked="0"/>
    </xf>
    <xf numFmtId="9" fontId="0" fillId="0" borderId="0" xfId="0" applyNumberFormat="1" applyBorder="1"/>
    <xf numFmtId="0" fontId="0" fillId="0" borderId="0" xfId="0" applyBorder="1"/>
    <xf numFmtId="0" fontId="12" fillId="0" borderId="0" xfId="0" applyFont="1" applyAlignment="1">
      <alignment horizontal="center"/>
    </xf>
    <xf numFmtId="5" fontId="12" fillId="0" borderId="1" xfId="0" applyNumberFormat="1" applyFont="1" applyBorder="1"/>
    <xf numFmtId="166" fontId="0" fillId="0" borderId="0" xfId="1" applyNumberFormat="1" applyFont="1"/>
    <xf numFmtId="0" fontId="7" fillId="0" borderId="0" xfId="0" applyFont="1" applyAlignment="1">
      <alignment horizontal="center"/>
    </xf>
    <xf numFmtId="166" fontId="0" fillId="0" borderId="0" xfId="0" applyNumberFormat="1"/>
    <xf numFmtId="0" fontId="12" fillId="3" borderId="0" xfId="0" applyFont="1" applyFill="1" applyAlignment="1">
      <alignment horizontal="center"/>
    </xf>
    <xf numFmtId="0" fontId="14" fillId="0" borderId="0" xfId="0" applyFont="1"/>
    <xf numFmtId="5" fontId="13" fillId="0" borderId="0" xfId="1" applyNumberFormat="1" applyFont="1" applyAlignment="1">
      <alignment horizontal="right" indent="2"/>
    </xf>
    <xf numFmtId="5" fontId="13" fillId="0" borderId="0" xfId="0" applyNumberFormat="1" applyFont="1" applyAlignment="1">
      <alignment horizontal="right" indent="2"/>
    </xf>
    <xf numFmtId="5" fontId="12" fillId="3" borderId="1" xfId="0" applyNumberFormat="1" applyFont="1" applyFill="1" applyBorder="1" applyAlignment="1">
      <alignment horizontal="right" indent="2"/>
    </xf>
    <xf numFmtId="0" fontId="15" fillId="0" borderId="2" xfId="0" applyFont="1" applyBorder="1" applyAlignment="1">
      <alignment horizontal="center" wrapText="1"/>
    </xf>
    <xf numFmtId="0" fontId="11" fillId="0" borderId="0" xfId="0" applyFont="1" applyAlignment="1">
      <alignment vertical="center" wrapText="1"/>
    </xf>
    <xf numFmtId="0" fontId="16" fillId="0" borderId="0" xfId="0" applyFont="1" applyAlignment="1">
      <alignment horizontal="center"/>
    </xf>
    <xf numFmtId="0" fontId="0" fillId="0" borderId="0" xfId="0" applyFill="1" applyBorder="1" applyAlignment="1">
      <alignment horizontal="right"/>
    </xf>
    <xf numFmtId="165" fontId="13" fillId="0" borderId="0" xfId="2" applyNumberFormat="1" applyFont="1" applyAlignment="1">
      <alignment horizontal="right" indent="2"/>
    </xf>
    <xf numFmtId="165" fontId="13" fillId="0" borderId="0" xfId="2" applyNumberFormat="1" applyFont="1" applyBorder="1" applyAlignment="1">
      <alignment horizontal="right" indent="2"/>
    </xf>
    <xf numFmtId="0" fontId="17" fillId="0" borderId="0" xfId="0" applyFont="1" applyAlignment="1">
      <alignment horizontal="center"/>
    </xf>
    <xf numFmtId="0" fontId="5" fillId="0" borderId="0" xfId="0" applyFont="1" applyAlignment="1">
      <alignment horizontal="left"/>
    </xf>
    <xf numFmtId="166" fontId="14" fillId="2" borderId="0" xfId="3" applyNumberFormat="1" applyFont="1" applyFill="1"/>
    <xf numFmtId="0" fontId="6" fillId="0" borderId="7" xfId="0" applyFont="1" applyBorder="1" applyAlignment="1">
      <alignment horizontal="center"/>
    </xf>
    <xf numFmtId="0" fontId="6" fillId="0" borderId="8" xfId="0" applyFont="1" applyBorder="1" applyAlignment="1">
      <alignment horizontal="center"/>
    </xf>
    <xf numFmtId="0" fontId="3" fillId="0" borderId="0" xfId="0" applyFont="1" applyAlignment="1">
      <alignment horizontal="center"/>
    </xf>
    <xf numFmtId="0" fontId="0" fillId="0" borderId="0" xfId="0" applyAlignment="1">
      <alignment wrapText="1"/>
    </xf>
    <xf numFmtId="0" fontId="18" fillId="0" borderId="2" xfId="0" applyFont="1" applyBorder="1" applyAlignment="1">
      <alignment horizontal="center"/>
    </xf>
    <xf numFmtId="0" fontId="19" fillId="0" borderId="0" xfId="0" applyFont="1" applyAlignment="1">
      <alignment horizontal="center" vertical="top" wrapText="1"/>
    </xf>
    <xf numFmtId="0" fontId="14" fillId="0" borderId="0" xfId="0" applyFont="1" applyAlignment="1">
      <alignment horizontal="center" vertical="top"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F7C80"/>
      <color rgb="FFFF66CC"/>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Total</a:t>
            </a:r>
            <a:r>
              <a:rPr lang="en-US" sz="1800" b="1" baseline="0">
                <a:solidFill>
                  <a:schemeClr val="tx1"/>
                </a:solidFill>
              </a:rPr>
              <a:t> Compensation</a:t>
            </a:r>
            <a:endParaRPr lang="en-US" sz="1800"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05-4715-AED7-3176AED73CF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5405-4715-AED7-3176AED73CF0}"/>
              </c:ext>
            </c:extLst>
          </c:dPt>
          <c:dPt>
            <c:idx val="2"/>
            <c:bubble3D val="0"/>
            <c:spPr>
              <a:solidFill>
                <a:srgbClr val="9966FF"/>
              </a:solidFill>
              <a:ln w="19050">
                <a:solidFill>
                  <a:schemeClr val="lt1"/>
                </a:solidFill>
              </a:ln>
              <a:effectLst/>
            </c:spPr>
            <c:extLst>
              <c:ext xmlns:c16="http://schemas.microsoft.com/office/drawing/2014/chart" uri="{C3380CC4-5D6E-409C-BE32-E72D297353CC}">
                <c16:uniqueId val="{00000005-5405-4715-AED7-3176AED73C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05-4715-AED7-3176AED73CF0}"/>
              </c:ext>
            </c:extLst>
          </c:dPt>
          <c:dPt>
            <c:idx val="4"/>
            <c:bubble3D val="0"/>
            <c:spPr>
              <a:solidFill>
                <a:srgbClr val="FF66CC"/>
              </a:solidFill>
              <a:ln w="19050">
                <a:solidFill>
                  <a:schemeClr val="lt1"/>
                </a:solidFill>
              </a:ln>
              <a:effectLst/>
            </c:spPr>
            <c:extLst>
              <c:ext xmlns:c16="http://schemas.microsoft.com/office/drawing/2014/chart" uri="{C3380CC4-5D6E-409C-BE32-E72D297353CC}">
                <c16:uniqueId val="{00000009-5405-4715-AED7-3176AED73C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05-4715-AED7-3176AED73CF0}"/>
              </c:ext>
            </c:extLst>
          </c:dPt>
          <c:dLbls>
            <c:dLbl>
              <c:idx val="0"/>
              <c:layout>
                <c:manualLayout>
                  <c:x val="-0.21713064975159713"/>
                  <c:y val="-0.16977220639649895"/>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89F15BE5-6A91-4BDB-9D0A-B17723D42539}" type="CELLRANGE">
                      <a:rPr lang="en-US" baseline="0">
                        <a:solidFill>
                          <a:schemeClr val="bg1"/>
                        </a:solidFill>
                      </a:rPr>
                      <a:pPr>
                        <a:defRPr sz="1000">
                          <a:solidFill>
                            <a:schemeClr val="bg1"/>
                          </a:solidFill>
                        </a:defRPr>
                      </a:pPr>
                      <a:t>[CELLRANGE]</a:t>
                    </a:fld>
                    <a:r>
                      <a:rPr lang="en-US" baseline="0">
                        <a:solidFill>
                          <a:schemeClr val="bg1"/>
                        </a:solidFill>
                      </a:rPr>
                      <a:t>, </a:t>
                    </a:r>
                    <a:fld id="{2D7D5473-215E-4839-AAE7-7C79EA379B25}" type="VALUE">
                      <a:rPr lang="en-US" baseline="0">
                        <a:solidFill>
                          <a:schemeClr val="bg1"/>
                        </a:solidFill>
                      </a:rPr>
                      <a:pPr>
                        <a:defRPr sz="1000">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405-4715-AED7-3176AED73CF0}"/>
                </c:ext>
              </c:extLst>
            </c:dLbl>
            <c:dLbl>
              <c:idx val="1"/>
              <c:layout>
                <c:manualLayout>
                  <c:x val="1.2121209938419715E-3"/>
                  <c:y val="-5.0311744398206702E-2"/>
                </c:manualLayout>
              </c:layout>
              <c:tx>
                <c:rich>
                  <a:bodyPr/>
                  <a:lstStyle/>
                  <a:p>
                    <a:fld id="{03C21147-5FFD-461D-966E-19A2CE82A611}" type="CELLRANGE">
                      <a:rPr lang="en-US" baseline="0"/>
                      <a:pPr/>
                      <a:t>[CELLRANGE]</a:t>
                    </a:fld>
                    <a:r>
                      <a:rPr lang="en-US" baseline="0"/>
                      <a:t>, </a:t>
                    </a:r>
                    <a:fld id="{DB10C17E-5B0B-4EDB-9CAE-285BA1F4933A}"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405-4715-AED7-3176AED73CF0}"/>
                </c:ext>
              </c:extLst>
            </c:dLbl>
            <c:dLbl>
              <c:idx val="2"/>
              <c:layout>
                <c:manualLayout>
                  <c:x val="-7.3370146563814364E-3"/>
                  <c:y val="-1.8788997631125518E-2"/>
                </c:manualLayout>
              </c:layout>
              <c:tx>
                <c:rich>
                  <a:bodyPr/>
                  <a:lstStyle/>
                  <a:p>
                    <a:fld id="{B7828894-8077-42D5-8B9E-4A4D2B3C3546}" type="CELLRANGE">
                      <a:rPr lang="en-US" baseline="0"/>
                      <a:pPr/>
                      <a:t>[CELLRANGE]</a:t>
                    </a:fld>
                    <a:r>
                      <a:rPr lang="en-US" baseline="0"/>
                      <a:t>, </a:t>
                    </a:r>
                    <a:fld id="{9C0C2068-EF03-4943-AB3D-A31BC584F006}"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405-4715-AED7-3176AED73CF0}"/>
                </c:ext>
              </c:extLst>
            </c:dLbl>
            <c:dLbl>
              <c:idx val="3"/>
              <c:layout>
                <c:manualLayout>
                  <c:x val="2.5678560855280858E-3"/>
                  <c:y val="2.091863967097793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D30C3FE3-5FC7-4D5A-B418-A0389A39C3F3}" type="CELLRANGE">
                      <a:rPr lang="en-US" baseline="0"/>
                      <a:pPr>
                        <a:defRPr sz="1000"/>
                      </a:pPr>
                      <a:t>[CELLRANGE]</a:t>
                    </a:fld>
                    <a:r>
                      <a:rPr lang="en-US" baseline="0"/>
                      <a:t>, </a:t>
                    </a:r>
                    <a:fld id="{834DE8A4-BE24-4B6E-B4CB-0C2BE471287B}"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458552341080866"/>
                      <c:h val="9.1284172644071376E-2"/>
                    </c:manualLayout>
                  </c15:layout>
                  <c15:dlblFieldTable/>
                  <c15:showDataLabelsRange val="1"/>
                </c:ext>
                <c:ext xmlns:c16="http://schemas.microsoft.com/office/drawing/2014/chart" uri="{C3380CC4-5D6E-409C-BE32-E72D297353CC}">
                  <c16:uniqueId val="{00000007-5405-4715-AED7-3176AED73CF0}"/>
                </c:ext>
              </c:extLst>
            </c:dLbl>
            <c:dLbl>
              <c:idx val="4"/>
              <c:layout>
                <c:manualLayout>
                  <c:x val="2.3849934702856575E-2"/>
                  <c:y val="-1.103266017655440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68D53D19-955D-4DB3-9889-F6ABC0FFE2BB}" type="CELLRANGE">
                      <a:rPr lang="en-US" baseline="0"/>
                      <a:pPr>
                        <a:defRPr sz="1000"/>
                      </a:pPr>
                      <a:t>[CELLRANGE]</a:t>
                    </a:fld>
                    <a:r>
                      <a:rPr lang="en-US" baseline="0"/>
                      <a:t>, </a:t>
                    </a:r>
                    <a:fld id="{1EF4DA80-73A4-4158-9034-6FA4249989AB}"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3356208342907606"/>
                      <c:h val="8.5259688752568466E-2"/>
                    </c:manualLayout>
                  </c15:layout>
                  <c15:dlblFieldTable/>
                  <c15:showDataLabelsRange val="1"/>
                </c:ext>
                <c:ext xmlns:c16="http://schemas.microsoft.com/office/drawing/2014/chart" uri="{C3380CC4-5D6E-409C-BE32-E72D297353CC}">
                  <c16:uniqueId val="{00000009-5405-4715-AED7-3176AED73CF0}"/>
                </c:ext>
              </c:extLst>
            </c:dLbl>
            <c:dLbl>
              <c:idx val="5"/>
              <c:layout>
                <c:manualLayout>
                  <c:x val="0.1772242959249471"/>
                  <c:y val="-2.7893152030141487E-2"/>
                </c:manualLayout>
              </c:layout>
              <c:tx>
                <c:rich>
                  <a:bodyPr/>
                  <a:lstStyle/>
                  <a:p>
                    <a:fld id="{27F077EF-0A27-4233-8E65-17225D577E0A}" type="CELLRANGE">
                      <a:rPr lang="en-US" baseline="0"/>
                      <a:pPr/>
                      <a:t>[CELLRANGE]</a:t>
                    </a:fld>
                    <a:r>
                      <a:rPr lang="en-US" baseline="0"/>
                      <a:t>, </a:t>
                    </a:r>
                    <a:fld id="{92E53DFC-4AF9-4FB6-BA85-89DC3477B9D6}"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manualLayout>
                      <c:w val="0.31648945557381175"/>
                      <c:h val="6.0068426502393711E-2"/>
                    </c:manualLayout>
                  </c15:layout>
                  <c15:dlblFieldTable/>
                  <c15:showDataLabelsRange val="1"/>
                </c:ext>
                <c:ext xmlns:c16="http://schemas.microsoft.com/office/drawing/2014/chart" uri="{C3380CC4-5D6E-409C-BE32-E72D297353CC}">
                  <c16:uniqueId val="{0000000B-5405-4715-AED7-3176AED73C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Worksheet!$D$58:$D$63</c:f>
              <c:strCache>
                <c:ptCount val="6"/>
                <c:pt idx="0">
                  <c:v>Salary</c:v>
                </c:pt>
                <c:pt idx="1">
                  <c:v>Estimated Health Care</c:v>
                </c:pt>
                <c:pt idx="2">
                  <c:v>Retirement</c:v>
                </c:pt>
                <c:pt idx="3">
                  <c:v>SS/Medicare</c:v>
                </c:pt>
                <c:pt idx="4">
                  <c:v>Other (Basic Life /LTD)</c:v>
                </c:pt>
                <c:pt idx="5">
                  <c:v>Leave/Holidays</c:v>
                </c:pt>
              </c:strCache>
            </c:strRef>
          </c:cat>
          <c:val>
            <c:numRef>
              <c:f>Worksheet!$E$58:$E$63</c:f>
              <c:numCache>
                <c:formatCode>0.0%</c:formatCode>
                <c:ptCount val="6"/>
                <c:pt idx="0">
                  <c:v>0.59399999999999997</c:v>
                </c:pt>
                <c:pt idx="1">
                  <c:v>0.19500000000000001</c:v>
                </c:pt>
                <c:pt idx="2">
                  <c:v>6.6000000000000003E-2</c:v>
                </c:pt>
                <c:pt idx="3">
                  <c:v>4.4999999999999998E-2</c:v>
                </c:pt>
                <c:pt idx="4">
                  <c:v>4.0000000000000001E-3</c:v>
                </c:pt>
                <c:pt idx="5">
                  <c:v>9.6000000000000002E-2</c:v>
                </c:pt>
              </c:numCache>
            </c:numRef>
          </c:val>
          <c:extLst>
            <c:ext xmlns:c15="http://schemas.microsoft.com/office/drawing/2012/chart" uri="{02D57815-91ED-43cb-92C2-25804820EDAC}">
              <c15:datalabelsRange>
                <c15:f>Worksheet!$D$58:$D$63</c15:f>
                <c15:dlblRangeCache>
                  <c:ptCount val="6"/>
                  <c:pt idx="0">
                    <c:v>Salary</c:v>
                  </c:pt>
                  <c:pt idx="1">
                    <c:v>Estimated Health Care</c:v>
                  </c:pt>
                  <c:pt idx="2">
                    <c:v>Retirement</c:v>
                  </c:pt>
                  <c:pt idx="3">
                    <c:v>SS/Medicare</c:v>
                  </c:pt>
                  <c:pt idx="4">
                    <c:v>Other (Basic Life /LTD)</c:v>
                  </c:pt>
                  <c:pt idx="5">
                    <c:v>Leave/Holidays</c:v>
                  </c:pt>
                </c15:dlblRangeCache>
              </c15:datalabelsRange>
            </c:ext>
            <c:ext xmlns:c16="http://schemas.microsoft.com/office/drawing/2014/chart" uri="{C3380CC4-5D6E-409C-BE32-E72D297353CC}">
              <c16:uniqueId val="{00000014-5405-4715-AED7-3176AED73CF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390525</xdr:colOff>
      <xdr:row>7</xdr:row>
      <xdr:rowOff>9527</xdr:rowOff>
    </xdr:from>
    <xdr:to>
      <xdr:col>12</xdr:col>
      <xdr:colOff>409575</xdr:colOff>
      <xdr:row>25</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2</xdr:row>
      <xdr:rowOff>66675</xdr:rowOff>
    </xdr:from>
    <xdr:to>
      <xdr:col>22</xdr:col>
      <xdr:colOff>267479</xdr:colOff>
      <xdr:row>10</xdr:row>
      <xdr:rowOff>124042</xdr:rowOff>
    </xdr:to>
    <xdr:pic>
      <xdr:nvPicPr>
        <xdr:cNvPr id="4" name="Picture 3"/>
        <xdr:cNvPicPr>
          <a:picLocks noChangeAspect="1"/>
        </xdr:cNvPicPr>
      </xdr:nvPicPr>
      <xdr:blipFill>
        <a:blip xmlns:r="http://schemas.openxmlformats.org/officeDocument/2006/relationships" r:embed="rId1"/>
        <a:stretch>
          <a:fillRect/>
        </a:stretch>
      </xdr:blipFill>
      <xdr:spPr>
        <a:xfrm>
          <a:off x="14992350" y="704850"/>
          <a:ext cx="5582429" cy="1552792"/>
        </a:xfrm>
        <a:prstGeom prst="rect">
          <a:avLst/>
        </a:prstGeom>
      </xdr:spPr>
    </xdr:pic>
    <xdr:clientData/>
  </xdr:twoCellAnchor>
  <xdr:twoCellAnchor editAs="oneCell">
    <xdr:from>
      <xdr:col>0</xdr:col>
      <xdr:colOff>0</xdr:colOff>
      <xdr:row>39</xdr:row>
      <xdr:rowOff>38100</xdr:rowOff>
    </xdr:from>
    <xdr:to>
      <xdr:col>5</xdr:col>
      <xdr:colOff>1399298</xdr:colOff>
      <xdr:row>46</xdr:row>
      <xdr:rowOff>190338</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9077325"/>
          <a:ext cx="7019048" cy="1295238"/>
        </a:xfrm>
        <a:prstGeom prst="rect">
          <a:avLst/>
        </a:prstGeom>
      </xdr:spPr>
    </xdr:pic>
    <xdr:clientData/>
  </xdr:twoCellAnchor>
  <xdr:twoCellAnchor editAs="oneCell">
    <xdr:from>
      <xdr:col>0</xdr:col>
      <xdr:colOff>180975</xdr:colOff>
      <xdr:row>19</xdr:row>
      <xdr:rowOff>85725</xdr:rowOff>
    </xdr:from>
    <xdr:to>
      <xdr:col>5</xdr:col>
      <xdr:colOff>1351701</xdr:colOff>
      <xdr:row>37</xdr:row>
      <xdr:rowOff>190014</xdr:rowOff>
    </xdr:to>
    <xdr:pic>
      <xdr:nvPicPr>
        <xdr:cNvPr id="9" name="Picture 8"/>
        <xdr:cNvPicPr>
          <a:picLocks noChangeAspect="1"/>
        </xdr:cNvPicPr>
      </xdr:nvPicPr>
      <xdr:blipFill>
        <a:blip xmlns:r="http://schemas.openxmlformats.org/officeDocument/2006/relationships" r:embed="rId3"/>
        <a:stretch>
          <a:fillRect/>
        </a:stretch>
      </xdr:blipFill>
      <xdr:spPr>
        <a:xfrm>
          <a:off x="180975" y="5057775"/>
          <a:ext cx="6790476" cy="3885714"/>
        </a:xfrm>
        <a:prstGeom prst="rect">
          <a:avLst/>
        </a:prstGeom>
      </xdr:spPr>
    </xdr:pic>
    <xdr:clientData/>
  </xdr:twoCellAnchor>
  <xdr:twoCellAnchor editAs="oneCell">
    <xdr:from>
      <xdr:col>4</xdr:col>
      <xdr:colOff>180974</xdr:colOff>
      <xdr:row>12</xdr:row>
      <xdr:rowOff>28575</xdr:rowOff>
    </xdr:from>
    <xdr:to>
      <xdr:col>7</xdr:col>
      <xdr:colOff>1297779</xdr:colOff>
      <xdr:row>20</xdr:row>
      <xdr:rowOff>76200</xdr:rowOff>
    </xdr:to>
    <xdr:pic>
      <xdr:nvPicPr>
        <xdr:cNvPr id="3" name="Picture 2"/>
        <xdr:cNvPicPr>
          <a:picLocks noChangeAspect="1"/>
        </xdr:cNvPicPr>
      </xdr:nvPicPr>
      <xdr:blipFill>
        <a:blip xmlns:r="http://schemas.openxmlformats.org/officeDocument/2006/relationships" r:embed="rId4"/>
        <a:stretch>
          <a:fillRect/>
        </a:stretch>
      </xdr:blipFill>
      <xdr:spPr>
        <a:xfrm>
          <a:off x="4314824" y="3495675"/>
          <a:ext cx="5631655" cy="171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workbookViewId="0">
      <selection activeCell="B4" sqref="B4"/>
    </sheetView>
  </sheetViews>
  <sheetFormatPr defaultRowHeight="15" x14ac:dyDescent="0.25"/>
  <cols>
    <col min="1" max="1" width="36.28515625" customWidth="1"/>
    <col min="2" max="2" width="19.5703125" bestFit="1" customWidth="1"/>
    <col min="3" max="3" width="12.7109375" customWidth="1"/>
    <col min="4" max="4" width="3.28515625" customWidth="1"/>
  </cols>
  <sheetData>
    <row r="1" spans="1:11" ht="26.25" x14ac:dyDescent="0.4">
      <c r="A1" s="59" t="s">
        <v>33</v>
      </c>
      <c r="B1" s="59"/>
      <c r="C1" s="59"/>
      <c r="D1" s="59"/>
      <c r="E1" s="59"/>
      <c r="F1" s="59"/>
      <c r="G1" s="59"/>
      <c r="H1" s="59"/>
      <c r="I1" s="59"/>
      <c r="J1" s="59"/>
      <c r="K1" s="59"/>
    </row>
    <row r="2" spans="1:11" ht="29.25" customHeight="1" thickBot="1" x14ac:dyDescent="0.3"/>
    <row r="3" spans="1:11" ht="21.75" thickBot="1" x14ac:dyDescent="0.4">
      <c r="A3" s="57" t="s">
        <v>31</v>
      </c>
      <c r="B3" s="58"/>
    </row>
    <row r="4" spans="1:11" x14ac:dyDescent="0.25">
      <c r="A4" s="16" t="s">
        <v>50</v>
      </c>
      <c r="B4" s="33">
        <v>2500</v>
      </c>
      <c r="C4" t="s">
        <v>51</v>
      </c>
    </row>
    <row r="5" spans="1:11" x14ac:dyDescent="0.25">
      <c r="A5" s="16" t="s">
        <v>27</v>
      </c>
      <c r="B5" s="34">
        <v>10</v>
      </c>
      <c r="C5" t="s">
        <v>48</v>
      </c>
    </row>
    <row r="6" spans="1:11" x14ac:dyDescent="0.25">
      <c r="A6" s="16" t="s">
        <v>28</v>
      </c>
      <c r="B6" s="34" t="s">
        <v>68</v>
      </c>
      <c r="C6" t="s">
        <v>49</v>
      </c>
    </row>
    <row r="7" spans="1:11" ht="15.75" thickBot="1" x14ac:dyDescent="0.3">
      <c r="A7" s="17" t="s">
        <v>71</v>
      </c>
      <c r="B7" s="35" t="s">
        <v>78</v>
      </c>
      <c r="C7" t="s">
        <v>80</v>
      </c>
    </row>
    <row r="9" spans="1:11" x14ac:dyDescent="0.25">
      <c r="C9" s="54" t="s">
        <v>59</v>
      </c>
    </row>
    <row r="10" spans="1:11" x14ac:dyDescent="0.25">
      <c r="A10" s="51"/>
      <c r="C10" s="54" t="s">
        <v>60</v>
      </c>
    </row>
    <row r="11" spans="1:11" ht="18.75" x14ac:dyDescent="0.3">
      <c r="A11" s="61" t="s">
        <v>69</v>
      </c>
      <c r="B11" s="61"/>
      <c r="C11" s="54" t="s">
        <v>61</v>
      </c>
    </row>
    <row r="12" spans="1:11" ht="18.75" x14ac:dyDescent="0.3">
      <c r="A12" s="50" t="s">
        <v>4</v>
      </c>
      <c r="B12" s="45">
        <f>Worksheet!C9</f>
        <v>30000</v>
      </c>
      <c r="C12" s="52">
        <f t="shared" ref="C12:C21" si="0">SUM(B12/$B$22)</f>
        <v>0.59379460881998758</v>
      </c>
    </row>
    <row r="13" spans="1:11" ht="18.75" x14ac:dyDescent="0.3">
      <c r="A13" s="50" t="s">
        <v>53</v>
      </c>
      <c r="B13" s="45">
        <f>Worksheet!D9</f>
        <v>9840</v>
      </c>
      <c r="C13" s="52">
        <f t="shared" si="0"/>
        <v>0.19476463169295591</v>
      </c>
    </row>
    <row r="14" spans="1:11" ht="18.75" x14ac:dyDescent="0.3">
      <c r="A14" s="50" t="s">
        <v>67</v>
      </c>
      <c r="B14" s="45">
        <f>Worksheet!E9</f>
        <v>3351</v>
      </c>
      <c r="C14" s="52">
        <f t="shared" si="0"/>
        <v>6.632685780519261E-2</v>
      </c>
    </row>
    <row r="15" spans="1:11" ht="18.75" x14ac:dyDescent="0.3">
      <c r="A15" s="50" t="s">
        <v>0</v>
      </c>
      <c r="B15" s="45">
        <f>Worksheet!F9</f>
        <v>1860</v>
      </c>
      <c r="C15" s="52">
        <f t="shared" si="0"/>
        <v>3.6815265746839229E-2</v>
      </c>
    </row>
    <row r="16" spans="1:11" ht="18.75" x14ac:dyDescent="0.3">
      <c r="A16" s="50" t="s">
        <v>1</v>
      </c>
      <c r="B16" s="45">
        <f>Worksheet!G9</f>
        <v>435</v>
      </c>
      <c r="C16" s="52">
        <f t="shared" si="0"/>
        <v>8.6100218278898199E-3</v>
      </c>
    </row>
    <row r="17" spans="1:11" ht="18.75" x14ac:dyDescent="0.3">
      <c r="A17" s="50" t="s">
        <v>54</v>
      </c>
      <c r="B17" s="45">
        <f>Worksheet!H9</f>
        <v>32.4</v>
      </c>
      <c r="C17" s="52">
        <f t="shared" si="0"/>
        <v>6.4129817752558657E-4</v>
      </c>
    </row>
    <row r="18" spans="1:11" ht="18.75" x14ac:dyDescent="0.3">
      <c r="A18" s="50" t="s">
        <v>3</v>
      </c>
      <c r="B18" s="45">
        <f>Worksheet!I9</f>
        <v>159</v>
      </c>
      <c r="C18" s="52">
        <f t="shared" si="0"/>
        <v>3.1471114267459339E-3</v>
      </c>
    </row>
    <row r="19" spans="1:11" ht="18.75" x14ac:dyDescent="0.3">
      <c r="A19" s="50" t="s">
        <v>52</v>
      </c>
      <c r="B19" s="46">
        <f>Worksheet!J9</f>
        <v>1730.3999999999999</v>
      </c>
      <c r="C19" s="52">
        <f t="shared" si="0"/>
        <v>3.4250073036736876E-2</v>
      </c>
    </row>
    <row r="20" spans="1:11" ht="18.75" x14ac:dyDescent="0.3">
      <c r="A20" s="50" t="s">
        <v>6</v>
      </c>
      <c r="B20" s="46">
        <f>Worksheet!K9</f>
        <v>1730.3999999999999</v>
      </c>
      <c r="C20" s="52">
        <f t="shared" si="0"/>
        <v>3.4250073036736876E-2</v>
      </c>
    </row>
    <row r="21" spans="1:11" ht="18.75" x14ac:dyDescent="0.3">
      <c r="A21" s="50" t="s">
        <v>23</v>
      </c>
      <c r="B21" s="46">
        <f>Worksheet!L9</f>
        <v>1384.32</v>
      </c>
      <c r="C21" s="53">
        <f t="shared" si="0"/>
        <v>2.7400058429389505E-2</v>
      </c>
    </row>
    <row r="22" spans="1:11" ht="24" thickBot="1" x14ac:dyDescent="0.4">
      <c r="A22" s="43" t="s">
        <v>32</v>
      </c>
      <c r="B22" s="47">
        <f>SUM(B12:B21)</f>
        <v>50522.520000000004</v>
      </c>
      <c r="C22" s="36"/>
    </row>
    <row r="23" spans="1:11" ht="15.75" thickTop="1" x14ac:dyDescent="0.25">
      <c r="C23" s="37"/>
    </row>
    <row r="24" spans="1:11" x14ac:dyDescent="0.25">
      <c r="C24" s="37"/>
    </row>
    <row r="25" spans="1:11" ht="36.75" customHeight="1" x14ac:dyDescent="0.25"/>
    <row r="26" spans="1:11" ht="41.25" customHeight="1" x14ac:dyDescent="0.25">
      <c r="A26" s="60" t="s">
        <v>55</v>
      </c>
      <c r="B26" s="60"/>
      <c r="C26" s="60"/>
      <c r="D26" s="60"/>
      <c r="E26" s="60"/>
      <c r="F26" s="60"/>
      <c r="G26" s="60"/>
      <c r="H26" s="60"/>
      <c r="I26" s="60"/>
      <c r="J26" s="60"/>
      <c r="K26" s="60"/>
    </row>
    <row r="27" spans="1:11" ht="28.5" customHeight="1" x14ac:dyDescent="0.25">
      <c r="A27" t="s">
        <v>77</v>
      </c>
    </row>
  </sheetData>
  <sheetProtection algorithmName="SHA-512" hashValue="DmcIwZJg58ImCTH9Gypu36DjF8PRKB74NKLSUUNqcEilI/iNCMFGsnPg63NEHx7611K2Oaxc0BLhdIPjbPVjlA==" saltValue="1nR0JFnXAoJf03Yq/BqI8A==" spinCount="100000" sheet="1" objects="1" scenarios="1"/>
  <mergeCells count="4">
    <mergeCell ref="A3:B3"/>
    <mergeCell ref="A1:K1"/>
    <mergeCell ref="A26:K26"/>
    <mergeCell ref="A11:B11"/>
  </mergeCells>
  <dataValidations count="2">
    <dataValidation type="list" allowBlank="1" showInputMessage="1" showErrorMessage="1" sqref="B5">
      <formula1>"10,12,14"</formula1>
    </dataValidation>
    <dataValidation type="list" allowBlank="1" showInputMessage="1" showErrorMessage="1" sqref="B6">
      <formula1>"Civilian, Uniformed Patrol"</formula1>
    </dataValidation>
  </dataValidations>
  <pageMargins left="0.25" right="0.25" top="0.75" bottom="0.25" header="0.3" footer="0.3"/>
  <pageSetup scale="98"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Worksheet!$C$14:$C$19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selection activeCell="H9" sqref="H9"/>
    </sheetView>
  </sheetViews>
  <sheetFormatPr defaultRowHeight="15" x14ac:dyDescent="0.25"/>
  <cols>
    <col min="3" max="3" width="19" customWidth="1"/>
    <col min="4" max="4" width="24.7109375" customWidth="1"/>
    <col min="5" max="5" width="22.28515625" customWidth="1"/>
    <col min="6" max="6" width="22.85546875" customWidth="1"/>
    <col min="7" max="7" width="22.5703125" customWidth="1"/>
    <col min="8" max="8" width="22" bestFit="1" customWidth="1"/>
    <col min="9" max="9" width="20" bestFit="1" customWidth="1"/>
    <col min="10" max="10" width="10.5703125" bestFit="1" customWidth="1"/>
    <col min="11" max="11" width="14.42578125" bestFit="1" customWidth="1"/>
    <col min="12" max="12" width="15" bestFit="1" customWidth="1"/>
    <col min="13" max="13" width="13.85546875" customWidth="1"/>
  </cols>
  <sheetData>
    <row r="1" spans="1:22" ht="31.5" customHeight="1" x14ac:dyDescent="0.4">
      <c r="A1" s="7" t="s">
        <v>22</v>
      </c>
    </row>
    <row r="2" spans="1:22" ht="18.75" x14ac:dyDescent="0.3">
      <c r="A2" t="s">
        <v>26</v>
      </c>
      <c r="C2" t="s">
        <v>47</v>
      </c>
    </row>
    <row r="3" spans="1:22" x14ac:dyDescent="0.25">
      <c r="C3" t="s">
        <v>65</v>
      </c>
    </row>
    <row r="4" spans="1:22" ht="15" customHeight="1" x14ac:dyDescent="0.25"/>
    <row r="6" spans="1:22" ht="15" customHeight="1" x14ac:dyDescent="0.3">
      <c r="B6" s="12" t="s">
        <v>36</v>
      </c>
      <c r="C6" s="8" t="s">
        <v>9</v>
      </c>
      <c r="D6" s="8" t="s">
        <v>10</v>
      </c>
      <c r="E6" s="24" t="s">
        <v>16</v>
      </c>
      <c r="F6" s="8" t="s">
        <v>11</v>
      </c>
      <c r="G6" s="8" t="s">
        <v>17</v>
      </c>
      <c r="H6" s="8" t="s">
        <v>12</v>
      </c>
      <c r="I6" s="8" t="s">
        <v>13</v>
      </c>
      <c r="J6" s="8" t="s">
        <v>14</v>
      </c>
      <c r="K6" s="8" t="s">
        <v>15</v>
      </c>
      <c r="L6" s="8" t="s">
        <v>24</v>
      </c>
      <c r="N6" s="10"/>
      <c r="O6" s="10"/>
      <c r="P6" s="10"/>
      <c r="Q6" s="10"/>
      <c r="R6" s="10"/>
      <c r="S6" s="10"/>
      <c r="T6" s="10"/>
      <c r="U6" s="10"/>
      <c r="V6" s="10"/>
    </row>
    <row r="7" spans="1:22" x14ac:dyDescent="0.25">
      <c r="B7" s="12" t="s">
        <v>37</v>
      </c>
      <c r="C7" s="15" t="s">
        <v>4</v>
      </c>
      <c r="D7" s="15" t="s">
        <v>25</v>
      </c>
      <c r="E7" s="15" t="s">
        <v>7</v>
      </c>
      <c r="F7" s="15" t="s">
        <v>0</v>
      </c>
      <c r="G7" s="15" t="s">
        <v>1</v>
      </c>
      <c r="H7" s="15" t="s">
        <v>2</v>
      </c>
      <c r="I7" s="15" t="s">
        <v>3</v>
      </c>
      <c r="J7" s="15" t="s">
        <v>5</v>
      </c>
      <c r="K7" s="15" t="s">
        <v>19</v>
      </c>
      <c r="L7" s="15" t="s">
        <v>23</v>
      </c>
      <c r="M7" s="15" t="s">
        <v>21</v>
      </c>
      <c r="N7" s="10"/>
      <c r="O7" s="10"/>
      <c r="P7" s="10"/>
      <c r="Q7" s="10"/>
      <c r="R7" s="10"/>
      <c r="S7" s="10"/>
      <c r="T7" s="10"/>
      <c r="U7" s="10"/>
      <c r="V7" s="10"/>
    </row>
    <row r="8" spans="1:22" s="18" customFormat="1" ht="12.75" x14ac:dyDescent="0.2">
      <c r="B8" s="23" t="s">
        <v>38</v>
      </c>
      <c r="C8" s="19"/>
      <c r="D8" s="20" t="s">
        <v>57</v>
      </c>
      <c r="E8" s="22" t="s">
        <v>34</v>
      </c>
      <c r="F8" s="19"/>
      <c r="G8" s="19"/>
      <c r="H8" s="48" t="s">
        <v>66</v>
      </c>
      <c r="I8" s="22" t="s">
        <v>34</v>
      </c>
      <c r="J8" s="19"/>
      <c r="K8" s="19" t="s">
        <v>29</v>
      </c>
      <c r="L8" s="19" t="s">
        <v>30</v>
      </c>
      <c r="M8" s="19"/>
      <c r="N8" s="21"/>
      <c r="O8" s="21"/>
      <c r="P8" s="21"/>
      <c r="Q8" s="21"/>
      <c r="R8" s="21"/>
      <c r="S8" s="21"/>
      <c r="T8" s="21"/>
      <c r="U8" s="21"/>
      <c r="V8" s="21"/>
    </row>
    <row r="9" spans="1:22" x14ac:dyDescent="0.25">
      <c r="B9" s="13">
        <f>'Total Compensation'!B5</f>
        <v>10</v>
      </c>
      <c r="C9" s="6">
        <f>'Total Compensation'!B4*12</f>
        <v>30000</v>
      </c>
      <c r="D9" s="32">
        <f>SUM(D14:D19)</f>
        <v>9840</v>
      </c>
      <c r="E9" s="32">
        <f>IF('Total Compensation'!$B$6="Civilian",ROUND($C$9*0.1117,0),ROUND($C$9*0.1719,0))</f>
        <v>3351</v>
      </c>
      <c r="F9" s="5">
        <f>IF(C9&lt;128400,(C9*0.062),128400*0.062)</f>
        <v>1860</v>
      </c>
      <c r="G9" s="5">
        <f>SUM(C9*0.0145)</f>
        <v>435</v>
      </c>
      <c r="H9" s="32">
        <f>SUM(C9/1000)*0.09*12</f>
        <v>32.4</v>
      </c>
      <c r="I9" s="32">
        <f>SUM(C9*0.0053)</f>
        <v>159</v>
      </c>
      <c r="J9" s="5">
        <f>ROUND($C$9/2080,2)*$B$9*12</f>
        <v>1730.3999999999999</v>
      </c>
      <c r="K9" s="5">
        <f>ROUND($C$9/2080,2)*10*12</f>
        <v>1730.3999999999999</v>
      </c>
      <c r="L9" s="5">
        <f>ROUND($C$9/2080,2)*12*8</f>
        <v>1384.32</v>
      </c>
      <c r="M9" s="5">
        <f>SUM(C9:L9)</f>
        <v>50522.520000000004</v>
      </c>
    </row>
    <row r="10" spans="1:22" x14ac:dyDescent="0.25">
      <c r="B10" s="26" t="s">
        <v>39</v>
      </c>
      <c r="C10" s="6"/>
      <c r="D10" s="25" t="s">
        <v>41</v>
      </c>
      <c r="E10" s="25" t="s">
        <v>35</v>
      </c>
      <c r="F10" s="25" t="s">
        <v>62</v>
      </c>
      <c r="G10" s="27" t="s">
        <v>63</v>
      </c>
      <c r="H10" s="27" t="s">
        <v>83</v>
      </c>
      <c r="I10" s="27" t="s">
        <v>64</v>
      </c>
      <c r="J10" s="5"/>
      <c r="K10" s="14"/>
      <c r="L10" s="2"/>
      <c r="M10" s="2"/>
    </row>
    <row r="11" spans="1:22" ht="15" customHeight="1" x14ac:dyDescent="0.25">
      <c r="E11" s="1"/>
      <c r="F11" s="1"/>
      <c r="G11" s="11"/>
      <c r="H11" s="11"/>
      <c r="I11" s="11"/>
      <c r="J11" s="11"/>
      <c r="K11" s="2"/>
      <c r="L11" s="2"/>
      <c r="M11" s="2"/>
    </row>
    <row r="12" spans="1:22" ht="90" x14ac:dyDescent="0.25">
      <c r="A12" s="12"/>
      <c r="B12" s="28" t="s">
        <v>8</v>
      </c>
      <c r="C12" s="29" t="s">
        <v>40</v>
      </c>
      <c r="D12" s="30" t="s">
        <v>42</v>
      </c>
      <c r="E12" s="29" t="s">
        <v>44</v>
      </c>
      <c r="F12" s="29" t="s">
        <v>20</v>
      </c>
      <c r="G12" s="31" t="s">
        <v>20</v>
      </c>
      <c r="H12" s="30" t="s">
        <v>42</v>
      </c>
      <c r="I12" s="29" t="s">
        <v>43</v>
      </c>
      <c r="J12" s="31" t="s">
        <v>45</v>
      </c>
      <c r="K12" s="31" t="s">
        <v>45</v>
      </c>
      <c r="L12" s="30" t="s">
        <v>46</v>
      </c>
    </row>
    <row r="13" spans="1:22" x14ac:dyDescent="0.25">
      <c r="G13" s="11"/>
      <c r="H13" s="11"/>
      <c r="I13" s="11"/>
      <c r="J13" s="11"/>
    </row>
    <row r="14" spans="1:22" ht="17.25" x14ac:dyDescent="0.3">
      <c r="A14" s="55" t="s">
        <v>70</v>
      </c>
      <c r="B14" s="56">
        <v>820</v>
      </c>
      <c r="C14" s="44" t="s">
        <v>78</v>
      </c>
      <c r="D14">
        <f>IF('Total Compensation'!B$7=Worksheet!C14,Worksheet!B14*12,"")</f>
        <v>9840</v>
      </c>
    </row>
    <row r="15" spans="1:22" x14ac:dyDescent="0.25">
      <c r="A15" s="62" t="s">
        <v>79</v>
      </c>
      <c r="B15" s="32">
        <v>417</v>
      </c>
      <c r="C15" t="s">
        <v>72</v>
      </c>
      <c r="D15" t="str">
        <f>IF('Total Compensation'!B$7=Worksheet!C15,Worksheet!B15*12,"")</f>
        <v/>
      </c>
    </row>
    <row r="16" spans="1:22" x14ac:dyDescent="0.25">
      <c r="A16" s="63"/>
      <c r="B16" s="32">
        <v>1267</v>
      </c>
      <c r="C16" t="s">
        <v>73</v>
      </c>
      <c r="D16" t="str">
        <f>IF('Total Compensation'!B$7=Worksheet!C16,Worksheet!B16*12,"")</f>
        <v/>
      </c>
      <c r="G16" s="49"/>
      <c r="H16" s="49"/>
    </row>
    <row r="17" spans="1:8" ht="17.25" x14ac:dyDescent="0.3">
      <c r="A17" s="8"/>
      <c r="B17" s="32">
        <v>916</v>
      </c>
      <c r="C17" t="s">
        <v>74</v>
      </c>
      <c r="D17" t="str">
        <f>IF('Total Compensation'!B$7=Worksheet!C17,Worksheet!B17*12,"")</f>
        <v/>
      </c>
      <c r="G17" s="49"/>
      <c r="H17" s="49"/>
    </row>
    <row r="18" spans="1:8" ht="17.25" x14ac:dyDescent="0.3">
      <c r="A18" s="8"/>
      <c r="B18" s="32">
        <v>583</v>
      </c>
      <c r="C18" t="s">
        <v>75</v>
      </c>
      <c r="D18" t="str">
        <f>IF('Total Compensation'!B$7=Worksheet!C18,Worksheet!B18*12,"")</f>
        <v/>
      </c>
      <c r="G18" s="49"/>
      <c r="H18" s="49"/>
    </row>
    <row r="19" spans="1:8" ht="17.25" x14ac:dyDescent="0.3">
      <c r="A19" s="8"/>
      <c r="B19" s="32">
        <v>749</v>
      </c>
      <c r="C19" t="s">
        <v>76</v>
      </c>
      <c r="D19" t="str">
        <f>IF('Total Compensation'!B$7=Worksheet!C19,Worksheet!B19*12,"")</f>
        <v/>
      </c>
      <c r="G19" s="49"/>
      <c r="H19" s="49"/>
    </row>
    <row r="20" spans="1:8" ht="17.25" x14ac:dyDescent="0.3">
      <c r="A20" s="8"/>
    </row>
    <row r="21" spans="1:8" ht="17.25" x14ac:dyDescent="0.3">
      <c r="A21" s="8"/>
    </row>
    <row r="22" spans="1:8" ht="17.25" x14ac:dyDescent="0.3">
      <c r="A22" s="8"/>
    </row>
    <row r="23" spans="1:8" ht="17.25" x14ac:dyDescent="0.3">
      <c r="A23" s="8"/>
    </row>
    <row r="24" spans="1:8" ht="17.25" x14ac:dyDescent="0.3">
      <c r="A24" s="8"/>
      <c r="B24" s="9"/>
    </row>
    <row r="25" spans="1:8" x14ac:dyDescent="0.25">
      <c r="B25" s="4"/>
    </row>
    <row r="29" spans="1:8" ht="22.5" customHeight="1" x14ac:dyDescent="0.25"/>
    <row r="30" spans="1:8" ht="25.5" customHeight="1" x14ac:dyDescent="0.25"/>
    <row r="31" spans="1:8" ht="15" customHeight="1" x14ac:dyDescent="0.25"/>
    <row r="32" spans="1:8" ht="9" customHeight="1" x14ac:dyDescent="0.25"/>
    <row r="33" spans="7:7" ht="19.5" customHeight="1" x14ac:dyDescent="0.25"/>
    <row r="34" spans="7:7" ht="10.5" customHeight="1" x14ac:dyDescent="0.25"/>
    <row r="35" spans="7:7" ht="19.5" customHeight="1" x14ac:dyDescent="0.25"/>
    <row r="39" spans="7:7" ht="7.5" customHeight="1" x14ac:dyDescent="0.25"/>
    <row r="41" spans="7:7" x14ac:dyDescent="0.25">
      <c r="G41" s="44" t="s">
        <v>56</v>
      </c>
    </row>
    <row r="42" spans="7:7" ht="7.5" customHeight="1" x14ac:dyDescent="0.25"/>
    <row r="43" spans="7:7" ht="7.5" customHeight="1" x14ac:dyDescent="0.25"/>
    <row r="58" spans="4:6" x14ac:dyDescent="0.25">
      <c r="D58" s="41" t="s">
        <v>4</v>
      </c>
      <c r="E58" s="3">
        <f t="shared" ref="E58:E63" si="0">ROUND(F58/$F$64,3)</f>
        <v>0.59399999999999997</v>
      </c>
      <c r="F58" s="40">
        <f>C9</f>
        <v>30000</v>
      </c>
    </row>
    <row r="59" spans="4:6" x14ac:dyDescent="0.25">
      <c r="D59" s="41" t="s">
        <v>18</v>
      </c>
      <c r="E59" s="3">
        <f t="shared" si="0"/>
        <v>0.19500000000000001</v>
      </c>
      <c r="F59" s="40">
        <f>D9</f>
        <v>9840</v>
      </c>
    </row>
    <row r="60" spans="4:6" x14ac:dyDescent="0.25">
      <c r="D60" s="41" t="s">
        <v>7</v>
      </c>
      <c r="E60" s="3">
        <f t="shared" si="0"/>
        <v>6.6000000000000003E-2</v>
      </c>
      <c r="F60" s="40">
        <f>E9</f>
        <v>3351</v>
      </c>
    </row>
    <row r="61" spans="4:6" ht="16.5" customHeight="1" x14ac:dyDescent="0.25">
      <c r="D61" s="41" t="s">
        <v>82</v>
      </c>
      <c r="E61" s="3">
        <f t="shared" si="0"/>
        <v>4.4999999999999998E-2</v>
      </c>
      <c r="F61" s="40">
        <f>F9+G9</f>
        <v>2295</v>
      </c>
    </row>
    <row r="62" spans="4:6" x14ac:dyDescent="0.25">
      <c r="D62" s="41" t="s">
        <v>81</v>
      </c>
      <c r="E62" s="3">
        <f t="shared" si="0"/>
        <v>4.0000000000000001E-3</v>
      </c>
      <c r="F62" s="40">
        <f>H9+I9</f>
        <v>191.4</v>
      </c>
    </row>
    <row r="63" spans="4:6" x14ac:dyDescent="0.25">
      <c r="D63" s="41" t="s">
        <v>58</v>
      </c>
      <c r="E63" s="3">
        <f t="shared" si="0"/>
        <v>9.6000000000000002E-2</v>
      </c>
      <c r="F63" s="42">
        <f>J9+K9+L9</f>
        <v>4845.12</v>
      </c>
    </row>
    <row r="64" spans="4:6" ht="24" thickBot="1" x14ac:dyDescent="0.4">
      <c r="D64" s="38" t="s">
        <v>32</v>
      </c>
      <c r="E64" s="36">
        <f>SUM(E58:E63)</f>
        <v>1</v>
      </c>
      <c r="F64" s="39">
        <f>SUM(F58:F63)</f>
        <v>50522.520000000004</v>
      </c>
    </row>
    <row r="65" ht="15.75" thickTop="1" x14ac:dyDescent="0.25"/>
  </sheetData>
  <mergeCells count="1">
    <mergeCell ref="A15:A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Total Compensation</vt:lpstr>
      <vt:lpstr>Worksheet</vt:lpstr>
      <vt:lpstr>'Total Compensation'!Print_Area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Beck</dc:creator>
  <cp:lastModifiedBy>Bev Wilson</cp:lastModifiedBy>
  <cp:lastPrinted>2018-12-11T21:12:17Z</cp:lastPrinted>
  <dcterms:created xsi:type="dcterms:W3CDTF">2018-03-09T19:39:23Z</dcterms:created>
  <dcterms:modified xsi:type="dcterms:W3CDTF">2019-01-09T21:07:30Z</dcterms:modified>
</cp:coreProperties>
</file>