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mpers1-my.sharepoint.com/personal/julie_west_mpers_org/Documents/"/>
    </mc:Choice>
  </mc:AlternateContent>
  <xr:revisionPtr revIDLastSave="0" documentId="8_{C53CA7E8-32EB-4884-A38E-E2F3FB037C97}" xr6:coauthVersionLast="47" xr6:coauthVersionMax="47" xr10:uidLastSave="{00000000-0000-0000-0000-000000000000}"/>
  <workbookProtection workbookAlgorithmName="SHA-512" workbookHashValue="Z/dcHDjPbXA4LQhm+0qzM0Wx4Go5peFyvf9Kr6zLcsfQKp+fWhfHPJL6S0qd7LM2DCRLPzIFdXx0l7rkubQkKA==" workbookSaltValue="tehMZtPui6cs31ONxXBVOQ==" workbookSpinCount="100000" lockStructure="1"/>
  <bookViews>
    <workbookView xWindow="3930" yWindow="1365" windowWidth="21600" windowHeight="11070" xr2:uid="{00000000-000D-0000-FFFF-FFFF00000000}"/>
  </bookViews>
  <sheets>
    <sheet name="Total Compensation" sheetId="2" r:id="rId1"/>
    <sheet name="Worksheet" sheetId="1" state="hidden" r:id="rId2"/>
  </sheets>
  <definedNames>
    <definedName name="_xlnm.Print_Area" localSheetId="0">'Total Compensation'!$A$1:$K$27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I9" i="1"/>
  <c r="L9" i="1"/>
  <c r="D14" i="1"/>
  <c r="D16" i="1" l="1"/>
  <c r="D17" i="1"/>
  <c r="D18" i="1"/>
  <c r="D19" i="1"/>
  <c r="D15" i="1"/>
  <c r="D9" i="1" l="1"/>
  <c r="C9" i="1"/>
  <c r="H9" i="1" l="1"/>
  <c r="F58" i="1"/>
  <c r="F9" i="1"/>
  <c r="G9" i="1"/>
  <c r="F59" i="1"/>
  <c r="B9" i="1"/>
  <c r="B24" i="2"/>
  <c r="B12" i="2" l="1"/>
  <c r="J9" i="1"/>
  <c r="K9" i="1"/>
  <c r="B23" i="2" s="1"/>
  <c r="B22" i="2" l="1"/>
  <c r="B14" i="2"/>
  <c r="F60" i="1"/>
  <c r="B13" i="2"/>
  <c r="B17" i="2" l="1"/>
  <c r="B16" i="2"/>
  <c r="B18" i="2" l="1"/>
  <c r="F62" i="1"/>
  <c r="B15" i="2"/>
  <c r="F61" i="1"/>
  <c r="M9" i="1"/>
  <c r="B19" i="2" l="1"/>
  <c r="F64" i="1"/>
  <c r="E58" i="1" l="1"/>
  <c r="E59" i="1"/>
  <c r="E60" i="1"/>
  <c r="E62" i="1"/>
  <c r="E61" i="1"/>
  <c r="E64" i="1" l="1"/>
  <c r="C15" i="2" l="1"/>
  <c r="C18" i="2"/>
  <c r="C14" i="2"/>
  <c r="C16" i="2"/>
  <c r="C12" i="2"/>
  <c r="C13" i="2"/>
  <c r="C17" i="2"/>
</calcChain>
</file>

<file path=xl/sharedStrings.xml><?xml version="1.0" encoding="utf-8"?>
<sst xmlns="http://schemas.openxmlformats.org/spreadsheetml/2006/main" count="98" uniqueCount="86">
  <si>
    <t>Social Security</t>
  </si>
  <si>
    <t>Medicare</t>
  </si>
  <si>
    <t>Basic life</t>
  </si>
  <si>
    <t>Disability</t>
  </si>
  <si>
    <t>Salary</t>
  </si>
  <si>
    <t>Vacation</t>
  </si>
  <si>
    <t>Sick Leave</t>
  </si>
  <si>
    <t>Retirement</t>
  </si>
  <si>
    <t>Notes:</t>
  </si>
  <si>
    <t>(a)</t>
  </si>
  <si>
    <t>(b)</t>
  </si>
  <si>
    <t>(d)</t>
  </si>
  <si>
    <t>(f)</t>
  </si>
  <si>
    <t>(g)</t>
  </si>
  <si>
    <t>(h)</t>
  </si>
  <si>
    <t>(i)</t>
  </si>
  <si>
    <t>(c)</t>
  </si>
  <si>
    <t>(e)</t>
  </si>
  <si>
    <t>Estimated Health Care</t>
  </si>
  <si>
    <t>Sick leave</t>
  </si>
  <si>
    <t>Formula driven.  Google it to find new rate or to verify the rate used.</t>
  </si>
  <si>
    <t>Check total</t>
  </si>
  <si>
    <t>Spreadsheet for Creating Total Compensation for a Recruiting Tool</t>
  </si>
  <si>
    <t>Holidays</t>
  </si>
  <si>
    <t>(j)</t>
  </si>
  <si>
    <t>Est. health care</t>
  </si>
  <si>
    <r>
      <rPr>
        <sz val="14"/>
        <color rgb="FFFF0000"/>
        <rFont val="Calibri"/>
        <family val="2"/>
        <scheme val="minor"/>
      </rPr>
      <t>Instructions:</t>
    </r>
    <r>
      <rPr>
        <sz val="11"/>
        <color theme="1"/>
        <rFont val="Calibri"/>
        <family val="2"/>
        <scheme val="minor"/>
      </rPr>
      <t xml:space="preserve"> </t>
    </r>
  </si>
  <si>
    <t>Annual Leave Accrual (hr/month):</t>
  </si>
  <si>
    <t>Member Type:</t>
  </si>
  <si>
    <t>(10 hrs/month)</t>
  </si>
  <si>
    <t>Assumptions</t>
  </si>
  <si>
    <t>Total Wages &amp; Benefits</t>
  </si>
  <si>
    <t>Total Compensation and the State's Investment in Employee Benefits</t>
  </si>
  <si>
    <t>(update yearly - eff 7/1)</t>
  </si>
  <si>
    <t>Annual</t>
  </si>
  <si>
    <t>Leave</t>
  </si>
  <si>
    <t>Accrual</t>
  </si>
  <si>
    <t>(hrs/month)</t>
  </si>
  <si>
    <t>Gross  salary amount</t>
  </si>
  <si>
    <t>(employer share for sub only - $417)</t>
  </si>
  <si>
    <t>Formula driven.   Get rate from EB or yearly correspondence regarding medical &amp; life insurance plans - example below</t>
  </si>
  <si>
    <t>Formula driven.  See Valuation report for rate - example below.</t>
  </si>
  <si>
    <t>Formula driven.  We only want to show the normal cost, see Valuation report for normal cost - example below.</t>
  </si>
  <si>
    <t>Formula driven</t>
  </si>
  <si>
    <t>Formula driven - 12 traditional state holidays - not including the day after Thanksgiving.</t>
  </si>
  <si>
    <t>User will input the salary, choose the applicable annual leave accrual and  member type.</t>
  </si>
  <si>
    <t xml:space="preserve">  (Choose applicable rate from drop-down)</t>
  </si>
  <si>
    <t xml:space="preserve">  (Choose member type from drop-down)</t>
  </si>
  <si>
    <t>Estimated Monthly Salary:</t>
  </si>
  <si>
    <t xml:space="preserve">  (Enter monthly salary amount)</t>
  </si>
  <si>
    <t>Annual Leave</t>
  </si>
  <si>
    <t>Medical*</t>
  </si>
  <si>
    <t xml:space="preserve">Basic Life Insurance </t>
  </si>
  <si>
    <t>All figures are an average and may not apply for every employee. If employed, you will receive an annual Personal Benefit Statement that will contain more individualized information based on your situation.  Some costs are a percentage of pay while others are a flat rate.</t>
  </si>
  <si>
    <t>For 2019</t>
  </si>
  <si>
    <t>(update yearly - eff 12/1)</t>
  </si>
  <si>
    <t xml:space="preserve">% of Total </t>
  </si>
  <si>
    <t>Compensation</t>
  </si>
  <si>
    <t>(Salary &amp; Benefits)</t>
  </si>
  <si>
    <t>(6.2%)</t>
  </si>
  <si>
    <t>(1.45%)</t>
  </si>
  <si>
    <t>Yellow cells noted below will need to be updated yearly</t>
  </si>
  <si>
    <t>(update yearly - eff 1/1)</t>
  </si>
  <si>
    <t>Employer Retirement Contributions</t>
  </si>
  <si>
    <t>Civilian</t>
  </si>
  <si>
    <t>ANNUAL PAY &amp;  BENEFITS CALCULATIONS</t>
  </si>
  <si>
    <t>Medical (b)</t>
  </si>
  <si>
    <t>Medical coverage:</t>
  </si>
  <si>
    <t>Subscriber Only</t>
  </si>
  <si>
    <t>Subscriber/Family</t>
  </si>
  <si>
    <t>Subscriber/Spouse</t>
  </si>
  <si>
    <t>Subscriber/Child</t>
  </si>
  <si>
    <t>Subcriber/2 Children</t>
  </si>
  <si>
    <t>*Contribution is dependent upon coverage category</t>
  </si>
  <si>
    <t>Average</t>
  </si>
  <si>
    <t>(get average from EB)</t>
  </si>
  <si>
    <t xml:space="preserve">  (Choose level of medical coverage from drop-down if known, othewise choose average)</t>
  </si>
  <si>
    <t>Other (Basic Life /LTD)</t>
  </si>
  <si>
    <t>SS/Medicare</t>
  </si>
  <si>
    <t>$.09 per $1,000 coverage/mo</t>
  </si>
  <si>
    <t>Leave Benefits Included in Salary</t>
  </si>
  <si>
    <t>Salary which may include annual leave, sick leave, and holidays</t>
  </si>
  <si>
    <t xml:space="preserve">Disability - current rate can be verified by going to </t>
  </si>
  <si>
    <t>(13 holidays/yr)</t>
  </si>
  <si>
    <t>(.475%) effective 7/1/2022</t>
  </si>
  <si>
    <t>(civ 10.47%; unif 18.45% eff 7/1/2022)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</si>
</sst>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4"/>
      <color rgb="FFFF0000"/>
      <name val="Calibri"/>
      <family val="2"/>
      <scheme val="minor"/>
    </font>
    <font>
      <b/>
      <sz val="13"/>
      <color rgb="FF00B0F0"/>
      <name val="Calibri"/>
      <family val="2"/>
      <scheme val="minor"/>
    </font>
    <font>
      <b/>
      <sz val="16"/>
      <color theme="1"/>
      <name val="Calibri"/>
      <family val="2"/>
      <scheme val="minor"/>
    </font>
    <font>
      <sz val="10"/>
      <color theme="1"/>
      <name val="Calibri"/>
      <family val="2"/>
      <scheme val="minor"/>
    </font>
    <font>
      <b/>
      <sz val="10"/>
      <color rgb="FFC00000"/>
      <name val="Calibri"/>
      <family val="2"/>
      <scheme val="minor"/>
    </font>
    <font>
      <b/>
      <sz val="10"/>
      <color theme="1"/>
      <name val="Calibri"/>
      <family val="2"/>
      <scheme val="minor"/>
    </font>
    <font>
      <b/>
      <sz val="10"/>
      <color rgb="FF00B050"/>
      <name val="Calibri"/>
      <family val="2"/>
      <scheme val="minor"/>
    </font>
    <font>
      <sz val="8"/>
      <color theme="1"/>
      <name val="Calibri"/>
      <family val="2"/>
      <scheme val="minor"/>
    </font>
    <font>
      <sz val="18"/>
      <color theme="1"/>
      <name val="Calibri"/>
      <family val="2"/>
      <scheme val="minor"/>
    </font>
    <font>
      <sz val="14"/>
      <color theme="1"/>
      <name val="Calibri"/>
      <family val="2"/>
      <scheme val="minor"/>
    </font>
    <font>
      <b/>
      <sz val="11"/>
      <color rgb="FFC00000"/>
      <name val="Calibri"/>
      <family val="2"/>
      <scheme val="minor"/>
    </font>
    <font>
      <b/>
      <sz val="10"/>
      <color rgb="FF0070C0"/>
      <name val="Calibri"/>
      <family val="2"/>
      <scheme val="minor"/>
    </font>
    <font>
      <sz val="13"/>
      <color theme="1"/>
      <name val="Calibri"/>
      <family val="2"/>
      <scheme val="minor"/>
    </font>
    <font>
      <b/>
      <sz val="8"/>
      <color theme="1"/>
      <name val="Calibri"/>
      <family val="2"/>
      <scheme val="minor"/>
    </font>
    <font>
      <b/>
      <sz val="14"/>
      <color theme="1"/>
      <name val="Calibri"/>
      <family val="2"/>
      <scheme val="minor"/>
    </font>
    <font>
      <b/>
      <sz val="8"/>
      <color rgb="FFC00000"/>
      <name val="Calibri"/>
      <family val="2"/>
      <scheme val="minor"/>
    </font>
    <font>
      <b/>
      <u/>
      <sz val="14"/>
      <color theme="1"/>
      <name val="Calibri"/>
      <family val="2"/>
      <scheme val="minor"/>
    </font>
    <font>
      <b/>
      <sz val="11"/>
      <color rgb="FF00B050"/>
      <name val="Calibri"/>
      <family val="2"/>
      <scheme val="minor"/>
    </font>
    <font>
      <sz val="11"/>
      <color rgb="FF00B050"/>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164" fontId="0" fillId="0" borderId="0" xfId="1" applyNumberFormat="1" applyFont="1"/>
    <xf numFmtId="164" fontId="0" fillId="0" borderId="0" xfId="0" applyNumberFormat="1"/>
    <xf numFmtId="165" fontId="0" fillId="0" borderId="0" xfId="2" applyNumberFormat="1" applyFont="1"/>
    <xf numFmtId="0" fontId="0" fillId="0" borderId="0" xfId="0" applyAlignment="1">
      <alignment horizontal="right"/>
    </xf>
    <xf numFmtId="166" fontId="0" fillId="0" borderId="0" xfId="3" applyNumberFormat="1" applyFont="1"/>
    <xf numFmtId="166" fontId="0" fillId="0" borderId="0" xfId="3" applyNumberFormat="1" applyFont="1" applyFill="1"/>
    <xf numFmtId="0" fontId="3" fillId="0" borderId="0" xfId="0" applyFont="1"/>
    <xf numFmtId="0" fontId="5" fillId="0" borderId="0" xfId="0" applyFont="1" applyAlignment="1">
      <alignment horizontal="center"/>
    </xf>
    <xf numFmtId="0" fontId="0" fillId="0" borderId="0" xfId="0" applyAlignment="1">
      <alignment horizontal="left"/>
    </xf>
    <xf numFmtId="0" fontId="2" fillId="0" borderId="0" xfId="0" applyFont="1" applyAlignment="1">
      <alignment horizontal="center"/>
    </xf>
    <xf numFmtId="164" fontId="2" fillId="0" borderId="0" xfId="1" applyNumberFormat="1" applyFont="1" applyAlignment="1">
      <alignment horizontal="center" wrapText="1"/>
    </xf>
    <xf numFmtId="0" fontId="0" fillId="0" borderId="0" xfId="0" applyAlignment="1">
      <alignment horizontal="center"/>
    </xf>
    <xf numFmtId="164" fontId="0" fillId="0" borderId="0" xfId="1" applyNumberFormat="1" applyFont="1" applyFill="1" applyAlignment="1">
      <alignment horizontal="center"/>
    </xf>
    <xf numFmtId="44" fontId="0" fillId="0" borderId="0" xfId="3" applyFont="1"/>
    <xf numFmtId="0" fontId="0" fillId="0" borderId="0" xfId="0" applyAlignment="1">
      <alignment horizontal="center" wrapText="1"/>
    </xf>
    <xf numFmtId="0" fontId="0" fillId="0" borderId="3" xfId="0" applyBorder="1" applyAlignment="1">
      <alignment horizontal="right"/>
    </xf>
    <xf numFmtId="0" fontId="0" fillId="0" borderId="5" xfId="0" applyBorder="1" applyAlignment="1">
      <alignment horizontal="right"/>
    </xf>
    <xf numFmtId="0" fontId="7" fillId="0" borderId="0" xfId="0" applyFont="1"/>
    <xf numFmtId="0" fontId="7" fillId="0" borderId="2" xfId="0" applyFont="1" applyBorder="1" applyAlignment="1">
      <alignment horizontal="center" wrapText="1"/>
    </xf>
    <xf numFmtId="0" fontId="8" fillId="0" borderId="2" xfId="0" applyFont="1" applyBorder="1" applyAlignment="1">
      <alignment horizontal="center" wrapText="1"/>
    </xf>
    <xf numFmtId="0" fontId="9" fillId="0" borderId="0" xfId="0" applyFont="1" applyAlignment="1">
      <alignment horizontal="center" wrapText="1"/>
    </xf>
    <xf numFmtId="0" fontId="10" fillId="0" borderId="2" xfId="0" applyFont="1" applyBorder="1" applyAlignment="1">
      <alignment horizontal="center" wrapText="1"/>
    </xf>
    <xf numFmtId="0" fontId="7" fillId="0" borderId="2" xfId="0" applyFont="1" applyBorder="1" applyAlignment="1">
      <alignment horizontal="center"/>
    </xf>
    <xf numFmtId="0" fontId="5" fillId="0" borderId="0" xfId="0" quotePrefix="1" applyFont="1" applyAlignment="1">
      <alignment horizontal="center"/>
    </xf>
    <xf numFmtId="166" fontId="11" fillId="0" borderId="0" xfId="3" applyNumberFormat="1" applyFont="1" applyAlignment="1">
      <alignment horizontal="center"/>
    </xf>
    <xf numFmtId="0" fontId="11" fillId="0" borderId="0" xfId="0" applyFont="1" applyAlignment="1">
      <alignment horizontal="center"/>
    </xf>
    <xf numFmtId="166" fontId="11" fillId="0" borderId="0" xfId="3" quotePrefix="1" applyNumberFormat="1" applyFont="1" applyAlignment="1">
      <alignment horizontal="center"/>
    </xf>
    <xf numFmtId="0" fontId="5" fillId="0" borderId="0" xfId="0" applyFont="1" applyAlignment="1">
      <alignment horizontal="center" vertical="top"/>
    </xf>
    <xf numFmtId="0" fontId="0" fillId="0" borderId="0" xfId="0" applyAlignment="1">
      <alignment vertical="top" wrapText="1"/>
    </xf>
    <xf numFmtId="164" fontId="0" fillId="0" borderId="0" xfId="1" applyNumberFormat="1" applyFont="1" applyAlignment="1">
      <alignment horizontal="center" vertical="top" wrapText="1"/>
    </xf>
    <xf numFmtId="164" fontId="1" fillId="0" borderId="0" xfId="1" applyNumberFormat="1" applyFont="1" applyAlignment="1">
      <alignment horizontal="center" vertical="top" wrapText="1"/>
    </xf>
    <xf numFmtId="166" fontId="0" fillId="2" borderId="0" xfId="3" applyNumberFormat="1" applyFont="1" applyFill="1"/>
    <xf numFmtId="167" fontId="0" fillId="2" borderId="4" xfId="0" applyNumberFormat="1" applyFill="1" applyBorder="1" applyAlignment="1" applyProtection="1">
      <alignment horizontal="right"/>
      <protection locked="0"/>
    </xf>
    <xf numFmtId="0" fontId="0" fillId="2" borderId="4" xfId="0" applyFill="1" applyBorder="1" applyAlignment="1" applyProtection="1">
      <alignment horizontal="right"/>
      <protection locked="0"/>
    </xf>
    <xf numFmtId="0" fontId="0" fillId="2" borderId="6" xfId="0" applyFill="1" applyBorder="1" applyAlignment="1" applyProtection="1">
      <alignment horizontal="right"/>
      <protection locked="0"/>
    </xf>
    <xf numFmtId="9" fontId="0" fillId="0" borderId="0" xfId="0" applyNumberFormat="1"/>
    <xf numFmtId="0" fontId="12" fillId="0" borderId="0" xfId="0" applyFont="1" applyAlignment="1">
      <alignment horizontal="center"/>
    </xf>
    <xf numFmtId="5" fontId="12" fillId="0" borderId="1" xfId="0" applyNumberFormat="1" applyFont="1" applyBorder="1"/>
    <xf numFmtId="166" fontId="0" fillId="0" borderId="0" xfId="1" applyNumberFormat="1" applyFont="1"/>
    <xf numFmtId="0" fontId="7" fillId="0" borderId="0" xfId="0" applyFont="1" applyAlignment="1">
      <alignment horizontal="center"/>
    </xf>
    <xf numFmtId="166" fontId="0" fillId="0" borderId="0" xfId="0" applyNumberFormat="1"/>
    <xf numFmtId="0" fontId="12" fillId="3" borderId="0" xfId="0" applyFont="1" applyFill="1" applyAlignment="1">
      <alignment horizontal="center"/>
    </xf>
    <xf numFmtId="0" fontId="14" fillId="0" borderId="0" xfId="0" applyFont="1"/>
    <xf numFmtId="5" fontId="13" fillId="0" borderId="0" xfId="1" applyNumberFormat="1" applyFont="1" applyAlignment="1">
      <alignment horizontal="right" indent="2"/>
    </xf>
    <xf numFmtId="5" fontId="13" fillId="0" borderId="0" xfId="0" applyNumberFormat="1" applyFont="1" applyAlignment="1">
      <alignment horizontal="right" indent="2"/>
    </xf>
    <xf numFmtId="5" fontId="12" fillId="3" borderId="1" xfId="0" applyNumberFormat="1" applyFont="1" applyFill="1" applyBorder="1" applyAlignment="1">
      <alignment horizontal="right" indent="2"/>
    </xf>
    <xf numFmtId="0" fontId="15" fillId="0" borderId="2" xfId="0" applyFont="1" applyBorder="1" applyAlignment="1">
      <alignment horizontal="center" wrapText="1"/>
    </xf>
    <xf numFmtId="0" fontId="11" fillId="0" borderId="0" xfId="0" applyFont="1" applyAlignment="1">
      <alignment vertical="center" wrapText="1"/>
    </xf>
    <xf numFmtId="0" fontId="16" fillId="0" borderId="0" xfId="0" applyFont="1" applyAlignment="1">
      <alignment horizontal="center"/>
    </xf>
    <xf numFmtId="165" fontId="13" fillId="0" borderId="0" xfId="2" applyNumberFormat="1" applyFont="1" applyAlignment="1">
      <alignment horizontal="right" indent="2"/>
    </xf>
    <xf numFmtId="165" fontId="13" fillId="0" borderId="0" xfId="2" applyNumberFormat="1" applyFont="1" applyBorder="1" applyAlignment="1">
      <alignment horizontal="right" indent="2"/>
    </xf>
    <xf numFmtId="0" fontId="17" fillId="0" borderId="0" xfId="0" applyFont="1" applyAlignment="1">
      <alignment horizontal="center"/>
    </xf>
    <xf numFmtId="0" fontId="5" fillId="0" borderId="0" xfId="0" applyFont="1" applyAlignment="1">
      <alignment horizontal="left"/>
    </xf>
    <xf numFmtId="166" fontId="14" fillId="2" borderId="0" xfId="3" applyNumberFormat="1" applyFont="1" applyFill="1"/>
    <xf numFmtId="0" fontId="0" fillId="0" borderId="0" xfId="0" applyAlignment="1">
      <alignment wrapText="1"/>
    </xf>
    <xf numFmtId="0" fontId="7" fillId="0" borderId="0" xfId="0" applyFont="1" applyAlignment="1">
      <alignment horizontal="center" wrapText="1"/>
    </xf>
    <xf numFmtId="0" fontId="21" fillId="0" borderId="0" xfId="0" applyFont="1"/>
    <xf numFmtId="0" fontId="22" fillId="0" borderId="0" xfId="0" applyFont="1"/>
    <xf numFmtId="0" fontId="6" fillId="0" borderId="7" xfId="0" applyFont="1" applyBorder="1" applyAlignment="1">
      <alignment horizontal="center"/>
    </xf>
    <xf numFmtId="0" fontId="6" fillId="0" borderId="8" xfId="0" applyFont="1" applyBorder="1" applyAlignment="1">
      <alignment horizontal="center"/>
    </xf>
    <xf numFmtId="0" fontId="3" fillId="0" borderId="0" xfId="0" applyFont="1" applyAlignment="1">
      <alignment horizontal="center"/>
    </xf>
    <xf numFmtId="0" fontId="18" fillId="0" borderId="2" xfId="0"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0" fillId="0" borderId="0" xfId="0" applyAlignment="1">
      <alignment wrapText="1"/>
    </xf>
    <xf numFmtId="0" fontId="19" fillId="0" borderId="0" xfId="0" applyFont="1" applyAlignment="1">
      <alignment horizontal="center" vertical="top" wrapText="1"/>
    </xf>
    <xf numFmtId="0" fontId="14" fillId="0" borderId="0" xfId="0" applyFont="1" applyAlignment="1">
      <alignment horizontal="center"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7C80"/>
      <color rgb="FFFF66CC"/>
      <color rgb="FF99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Total</a:t>
            </a:r>
            <a:r>
              <a:rPr lang="en-US" sz="1800" b="1" baseline="0">
                <a:solidFill>
                  <a:schemeClr val="tx1"/>
                </a:solidFill>
              </a:rPr>
              <a:t> Compensation</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05-4715-AED7-3176AED73CF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5405-4715-AED7-3176AED73CF0}"/>
              </c:ext>
            </c:extLst>
          </c:dPt>
          <c:dPt>
            <c:idx val="2"/>
            <c:bubble3D val="0"/>
            <c:spPr>
              <a:solidFill>
                <a:srgbClr val="9966FF"/>
              </a:solidFill>
              <a:ln w="19050">
                <a:solidFill>
                  <a:schemeClr val="lt1"/>
                </a:solidFill>
              </a:ln>
              <a:effectLst/>
            </c:spPr>
            <c:extLst>
              <c:ext xmlns:c16="http://schemas.microsoft.com/office/drawing/2014/chart" uri="{C3380CC4-5D6E-409C-BE32-E72D297353CC}">
                <c16:uniqueId val="{00000005-5405-4715-AED7-3176AED73C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05-4715-AED7-3176AED73CF0}"/>
              </c:ext>
            </c:extLst>
          </c:dPt>
          <c:dPt>
            <c:idx val="4"/>
            <c:bubble3D val="0"/>
            <c:spPr>
              <a:solidFill>
                <a:srgbClr val="FF66CC"/>
              </a:solidFill>
              <a:ln w="19050">
                <a:solidFill>
                  <a:schemeClr val="lt1"/>
                </a:solidFill>
              </a:ln>
              <a:effectLst/>
            </c:spPr>
            <c:extLst>
              <c:ext xmlns:c16="http://schemas.microsoft.com/office/drawing/2014/chart" uri="{C3380CC4-5D6E-409C-BE32-E72D297353CC}">
                <c16:uniqueId val="{00000009-5405-4715-AED7-3176AED73C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05-4715-AED7-3176AED73CF0}"/>
              </c:ext>
            </c:extLst>
          </c:dPt>
          <c:dLbls>
            <c:dLbl>
              <c:idx val="0"/>
              <c:layout>
                <c:manualLayout>
                  <c:x val="-0.19911262443545907"/>
                  <c:y val="-0.3252398670525592"/>
                </c:manualLayout>
              </c:layout>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fld id="{723FC957-6F96-4644-BAC4-9BEF05D495F1}" type="CELLRANGE">
                      <a:rPr lang="en-US" baseline="0">
                        <a:solidFill>
                          <a:schemeClr val="bg1"/>
                        </a:solidFill>
                      </a:rPr>
                      <a:pPr>
                        <a:defRPr sz="1000">
                          <a:solidFill>
                            <a:schemeClr val="bg1"/>
                          </a:solidFill>
                        </a:defRPr>
                      </a:pPr>
                      <a:t>[CELLRANGE]</a:t>
                    </a:fld>
                    <a:r>
                      <a:rPr lang="en-US" baseline="0">
                        <a:solidFill>
                          <a:schemeClr val="bg1"/>
                        </a:solidFill>
                      </a:rPr>
                      <a:t>, </a:t>
                    </a:r>
                    <a:fld id="{5CFE20BC-9A73-46E2-9BA8-F52EADCD975D}" type="VALUE">
                      <a:rPr lang="en-US" baseline="0">
                        <a:solidFill>
                          <a:schemeClr val="bg1"/>
                        </a:solidFill>
                      </a:rPr>
                      <a:pPr>
                        <a:defRPr sz="1000">
                          <a:solidFill>
                            <a:schemeClr val="bg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548958407226124"/>
                      <c:h val="0.16870896615085457"/>
                    </c:manualLayout>
                  </c15:layout>
                  <c15:dlblFieldTable/>
                  <c15:showDataLabelsRange val="1"/>
                </c:ext>
                <c:ext xmlns:c16="http://schemas.microsoft.com/office/drawing/2014/chart" uri="{C3380CC4-5D6E-409C-BE32-E72D297353CC}">
                  <c16:uniqueId val="{00000001-5405-4715-AED7-3176AED73CF0}"/>
                </c:ext>
              </c:extLst>
            </c:dLbl>
            <c:dLbl>
              <c:idx val="1"/>
              <c:layout>
                <c:manualLayout>
                  <c:x val="1.2121209938419715E-3"/>
                  <c:y val="-5.0311744398206702E-2"/>
                </c:manualLayout>
              </c:layout>
              <c:tx>
                <c:rich>
                  <a:bodyPr/>
                  <a:lstStyle/>
                  <a:p>
                    <a:fld id="{F0EC65D4-E52B-4EFA-B462-4190F1D079E7}" type="CELLRANGE">
                      <a:rPr lang="en-US" baseline="0"/>
                      <a:pPr/>
                      <a:t>[CELLRANGE]</a:t>
                    </a:fld>
                    <a:r>
                      <a:rPr lang="en-US" baseline="0"/>
                      <a:t>, </a:t>
                    </a:r>
                    <a:fld id="{699F71B3-FE90-4A07-80EE-D74A30F7A357}"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05-4715-AED7-3176AED73CF0}"/>
                </c:ext>
              </c:extLst>
            </c:dLbl>
            <c:dLbl>
              <c:idx val="2"/>
              <c:layout>
                <c:manualLayout>
                  <c:x val="-7.3370146563814364E-3"/>
                  <c:y val="-1.8788997631125518E-2"/>
                </c:manualLayout>
              </c:layout>
              <c:tx>
                <c:rich>
                  <a:bodyPr/>
                  <a:lstStyle/>
                  <a:p>
                    <a:fld id="{EC36A18C-CEFC-4252-8FFA-47816AEB69F4}" type="CELLRANGE">
                      <a:rPr lang="en-US" baseline="0"/>
                      <a:pPr/>
                      <a:t>[CELLRANGE]</a:t>
                    </a:fld>
                    <a:r>
                      <a:rPr lang="en-US" baseline="0"/>
                      <a:t>, </a:t>
                    </a:r>
                    <a:fld id="{682A9976-057A-4958-946A-84D0CAAE5782}"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405-4715-AED7-3176AED73CF0}"/>
                </c:ext>
              </c:extLst>
            </c:dLbl>
            <c:dLbl>
              <c:idx val="3"/>
              <c:layout>
                <c:manualLayout>
                  <c:x val="2.5678560855280858E-3"/>
                  <c:y val="2.0918639670977936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98017694-CC75-401F-9964-35B67D65EDA6}" type="CELLRANGE">
                      <a:rPr lang="en-US" baseline="0"/>
                      <a:pPr>
                        <a:defRPr sz="1000"/>
                      </a:pPr>
                      <a:t>[CELLRANGE]</a:t>
                    </a:fld>
                    <a:r>
                      <a:rPr lang="en-US" baseline="0"/>
                      <a:t>, </a:t>
                    </a:r>
                    <a:fld id="{C109D018-1DB3-431B-89D6-A57DCCFC18A0}"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458552341080866"/>
                      <c:h val="9.1284172644071376E-2"/>
                    </c:manualLayout>
                  </c15:layout>
                  <c15:dlblFieldTable/>
                  <c15:showDataLabelsRange val="1"/>
                </c:ext>
                <c:ext xmlns:c16="http://schemas.microsoft.com/office/drawing/2014/chart" uri="{C3380CC4-5D6E-409C-BE32-E72D297353CC}">
                  <c16:uniqueId val="{00000007-5405-4715-AED7-3176AED73CF0}"/>
                </c:ext>
              </c:extLst>
            </c:dLbl>
            <c:dLbl>
              <c:idx val="4"/>
              <c:layout>
                <c:manualLayout>
                  <c:x val="2.3849934702856575E-2"/>
                  <c:y val="-1.1032660176554403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9A5E2B62-1394-45A9-A41B-F291DC0F169E}" type="CELLRANGE">
                      <a:rPr lang="en-US" baseline="0"/>
                      <a:pPr>
                        <a:defRPr sz="1000"/>
                      </a:pPr>
                      <a:t>[CELLRANGE]</a:t>
                    </a:fld>
                    <a:r>
                      <a:rPr lang="en-US" baseline="0"/>
                      <a:t>, </a:t>
                    </a:r>
                    <a:fld id="{28B96CAE-027C-4281-8438-8109D8D7CED5}"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56208342907606"/>
                      <c:h val="8.5259688752568466E-2"/>
                    </c:manualLayout>
                  </c15:layout>
                  <c15:dlblFieldTable/>
                  <c15:showDataLabelsRange val="1"/>
                </c:ext>
                <c:ext xmlns:c16="http://schemas.microsoft.com/office/drawing/2014/chart" uri="{C3380CC4-5D6E-409C-BE32-E72D297353CC}">
                  <c16:uniqueId val="{00000009-5405-4715-AED7-3176AED73CF0}"/>
                </c:ext>
              </c:extLst>
            </c:dLbl>
            <c:dLbl>
              <c:idx val="5"/>
              <c:layout>
                <c:manualLayout>
                  <c:x val="0.1772242959249471"/>
                  <c:y val="-2.7893152030141487E-2"/>
                </c:manualLayout>
              </c:layout>
              <c:tx>
                <c:rich>
                  <a:bodyPr/>
                  <a:lstStyle/>
                  <a:p>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layout>
                    <c:manualLayout>
                      <c:w val="0.31648945557381175"/>
                      <c:h val="6.0068426502393711E-2"/>
                    </c:manualLayout>
                  </c15:layout>
                  <c15:showDataLabelsRange val="0"/>
                </c:ext>
                <c:ext xmlns:c16="http://schemas.microsoft.com/office/drawing/2014/chart" uri="{C3380CC4-5D6E-409C-BE32-E72D297353CC}">
                  <c16:uniqueId val="{0000000B-5405-4715-AED7-3176AED73C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Worksheet!$D$58:$D$63</c:f>
              <c:strCache>
                <c:ptCount val="5"/>
                <c:pt idx="0">
                  <c:v>Salary which may include annual leave, sick leave, and holidays</c:v>
                </c:pt>
                <c:pt idx="1">
                  <c:v>Estimated Health Care</c:v>
                </c:pt>
                <c:pt idx="2">
                  <c:v>Retirement</c:v>
                </c:pt>
                <c:pt idx="3">
                  <c:v>SS/Medicare</c:v>
                </c:pt>
                <c:pt idx="4">
                  <c:v>Other (Basic Life /LTD)</c:v>
                </c:pt>
              </c:strCache>
            </c:strRef>
          </c:cat>
          <c:val>
            <c:numRef>
              <c:f>Worksheet!$E$58:$E$63</c:f>
              <c:numCache>
                <c:formatCode>0.0%</c:formatCode>
                <c:ptCount val="6"/>
                <c:pt idx="0">
                  <c:v>0.66</c:v>
                </c:pt>
                <c:pt idx="1">
                  <c:v>0.217</c:v>
                </c:pt>
                <c:pt idx="2">
                  <c:v>6.9000000000000006E-2</c:v>
                </c:pt>
                <c:pt idx="3">
                  <c:v>0.05</c:v>
                </c:pt>
                <c:pt idx="4">
                  <c:v>4.0000000000000001E-3</c:v>
                </c:pt>
              </c:numCache>
            </c:numRef>
          </c:val>
          <c:extLst>
            <c:ext xmlns:c15="http://schemas.microsoft.com/office/drawing/2012/chart" uri="{02D57815-91ED-43cb-92C2-25804820EDAC}">
              <c15:datalabelsRange>
                <c15:f>Worksheet!$D$58:$D$63</c15:f>
                <c15:dlblRangeCache>
                  <c:ptCount val="6"/>
                  <c:pt idx="0">
                    <c:v>Salary which may include annual leave, sick leave, and holidays</c:v>
                  </c:pt>
                  <c:pt idx="1">
                    <c:v>Estimated Health Care</c:v>
                  </c:pt>
                  <c:pt idx="2">
                    <c:v>Retirement</c:v>
                  </c:pt>
                  <c:pt idx="3">
                    <c:v>SS/Medicare</c:v>
                  </c:pt>
                  <c:pt idx="4">
                    <c:v>Other (Basic Life /LTD)</c:v>
                  </c:pt>
                </c15:dlblRangeCache>
              </c15:datalabelsRange>
            </c:ext>
            <c:ext xmlns:c16="http://schemas.microsoft.com/office/drawing/2014/chart" uri="{C3380CC4-5D6E-409C-BE32-E72D297353CC}">
              <c16:uniqueId val="{00000014-5405-4715-AED7-3176AED73CF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cid:image001.png@01D76E76.D6B19EC0" TargetMode="External"/><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47625</xdr:colOff>
      <xdr:row>9</xdr:row>
      <xdr:rowOff>19052</xdr:rowOff>
    </xdr:from>
    <xdr:to>
      <xdr:col>12</xdr:col>
      <xdr:colOff>238125</xdr:colOff>
      <xdr:row>26</xdr:row>
      <xdr:rowOff>85726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171450</xdr:colOff>
      <xdr:row>2</xdr:row>
      <xdr:rowOff>66675</xdr:rowOff>
    </xdr:from>
    <xdr:to>
      <xdr:col>22</xdr:col>
      <xdr:colOff>267479</xdr:colOff>
      <xdr:row>10</xdr:row>
      <xdr:rowOff>133567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992350" y="704850"/>
          <a:ext cx="5582429" cy="1552792"/>
        </a:xfrm>
        <a:prstGeom prst="rect">
          <a:avLst/>
        </a:prstGeom>
      </xdr:spPr>
    </xdr:pic>
    <xdr:clientData/>
  </xdr:twoCellAnchor>
  <xdr:twoCellAnchor editAs="oneCell">
    <xdr:from>
      <xdr:col>0</xdr:col>
      <xdr:colOff>60960</xdr:colOff>
      <xdr:row>39</xdr:row>
      <xdr:rowOff>144780</xdr:rowOff>
    </xdr:from>
    <xdr:to>
      <xdr:col>5</xdr:col>
      <xdr:colOff>1279283</xdr:colOff>
      <xdr:row>47</xdr:row>
      <xdr:rowOff>98898</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60960" y="8961120"/>
          <a:ext cx="7144778" cy="1241898"/>
        </a:xfrm>
        <a:prstGeom prst="rect">
          <a:avLst/>
        </a:prstGeom>
      </xdr:spPr>
    </xdr:pic>
    <xdr:clientData/>
  </xdr:twoCellAnchor>
  <xdr:twoCellAnchor editAs="oneCell">
    <xdr:from>
      <xdr:col>0</xdr:col>
      <xdr:colOff>142875</xdr:colOff>
      <xdr:row>19</xdr:row>
      <xdr:rowOff>184785</xdr:rowOff>
    </xdr:from>
    <xdr:to>
      <xdr:col>5</xdr:col>
      <xdr:colOff>1123101</xdr:colOff>
      <xdr:row>39</xdr:row>
      <xdr:rowOff>20469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42875" y="5000625"/>
          <a:ext cx="6916206" cy="3822849"/>
        </a:xfrm>
        <a:prstGeom prst="rect">
          <a:avLst/>
        </a:prstGeom>
      </xdr:spPr>
    </xdr:pic>
    <xdr:clientData/>
  </xdr:twoCellAnchor>
  <xdr:twoCellAnchor editAs="oneCell">
    <xdr:from>
      <xdr:col>4</xdr:col>
      <xdr:colOff>280034</xdr:colOff>
      <xdr:row>12</xdr:row>
      <xdr:rowOff>5715</xdr:rowOff>
    </xdr:from>
    <xdr:to>
      <xdr:col>7</xdr:col>
      <xdr:colOff>1198719</xdr:colOff>
      <xdr:row>20</xdr:row>
      <xdr:rowOff>57150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4493894" y="3388995"/>
          <a:ext cx="5765005" cy="1701165"/>
        </a:xfrm>
        <a:prstGeom prst="rect">
          <a:avLst/>
        </a:prstGeom>
      </xdr:spPr>
    </xdr:pic>
    <xdr:clientData/>
  </xdr:twoCellAnchor>
  <xdr:twoCellAnchor>
    <xdr:from>
      <xdr:col>6</xdr:col>
      <xdr:colOff>198120</xdr:colOff>
      <xdr:row>30</xdr:row>
      <xdr:rowOff>0</xdr:rowOff>
    </xdr:from>
    <xdr:to>
      <xdr:col>8</xdr:col>
      <xdr:colOff>1143000</xdr:colOff>
      <xdr:row>34</xdr:row>
      <xdr:rowOff>103375</xdr:rowOff>
    </xdr:to>
    <xdr:pic>
      <xdr:nvPicPr>
        <xdr:cNvPr id="6" name="Picture 5" descr="cid:image001.png@01D76E76.D6B19EC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7513320" y="7254240"/>
          <a:ext cx="4000500" cy="781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tabSelected="1" workbookViewId="0">
      <selection activeCell="B4" sqref="B4"/>
    </sheetView>
  </sheetViews>
  <sheetFormatPr defaultRowHeight="15" x14ac:dyDescent="0.25"/>
  <cols>
    <col min="1" max="1" width="36.28515625" customWidth="1"/>
    <col min="2" max="2" width="19.5703125" bestFit="1" customWidth="1"/>
    <col min="3" max="3" width="12.7109375" customWidth="1"/>
    <col min="4" max="4" width="3.28515625" customWidth="1"/>
  </cols>
  <sheetData>
    <row r="1" spans="1:11" ht="26.25" x14ac:dyDescent="0.4">
      <c r="A1" s="61" t="s">
        <v>32</v>
      </c>
      <c r="B1" s="61"/>
      <c r="C1" s="61"/>
      <c r="D1" s="61"/>
      <c r="E1" s="61"/>
      <c r="F1" s="61"/>
      <c r="G1" s="61"/>
      <c r="H1" s="61"/>
      <c r="I1" s="61"/>
      <c r="J1" s="61"/>
      <c r="K1" s="61"/>
    </row>
    <row r="2" spans="1:11" ht="29.25" customHeight="1" thickBot="1" x14ac:dyDescent="0.3"/>
    <row r="3" spans="1:11" ht="21.75" thickBot="1" x14ac:dyDescent="0.4">
      <c r="A3" s="59" t="s">
        <v>30</v>
      </c>
      <c r="B3" s="60"/>
    </row>
    <row r="4" spans="1:11" x14ac:dyDescent="0.25">
      <c r="A4" s="16" t="s">
        <v>48</v>
      </c>
      <c r="B4" s="33">
        <v>2500</v>
      </c>
      <c r="C4" t="s">
        <v>49</v>
      </c>
    </row>
    <row r="5" spans="1:11" x14ac:dyDescent="0.25">
      <c r="A5" s="16" t="s">
        <v>27</v>
      </c>
      <c r="B5" s="34">
        <v>10</v>
      </c>
      <c r="C5" t="s">
        <v>46</v>
      </c>
    </row>
    <row r="6" spans="1:11" x14ac:dyDescent="0.25">
      <c r="A6" s="16" t="s">
        <v>28</v>
      </c>
      <c r="B6" s="34" t="s">
        <v>64</v>
      </c>
      <c r="C6" t="s">
        <v>47</v>
      </c>
    </row>
    <row r="7" spans="1:11" ht="15.75" thickBot="1" x14ac:dyDescent="0.3">
      <c r="A7" s="17" t="s">
        <v>67</v>
      </c>
      <c r="B7" s="35" t="s">
        <v>74</v>
      </c>
      <c r="C7" t="s">
        <v>76</v>
      </c>
    </row>
    <row r="9" spans="1:11" x14ac:dyDescent="0.25">
      <c r="C9" s="52" t="s">
        <v>56</v>
      </c>
    </row>
    <row r="10" spans="1:11" x14ac:dyDescent="0.25">
      <c r="A10" s="4"/>
      <c r="C10" s="52" t="s">
        <v>57</v>
      </c>
    </row>
    <row r="11" spans="1:11" ht="18.75" x14ac:dyDescent="0.3">
      <c r="A11" s="62" t="s">
        <v>65</v>
      </c>
      <c r="B11" s="62"/>
      <c r="C11" s="52" t="s">
        <v>58</v>
      </c>
    </row>
    <row r="12" spans="1:11" ht="18.75" x14ac:dyDescent="0.3">
      <c r="A12" s="49" t="s">
        <v>4</v>
      </c>
      <c r="B12" s="44">
        <f>Worksheet!C9</f>
        <v>30000</v>
      </c>
      <c r="C12" s="50">
        <f t="shared" ref="C12:C18" si="0">SUM(B12/$B$19)</f>
        <v>0.66009650610919313</v>
      </c>
    </row>
    <row r="13" spans="1:11" ht="18.75" x14ac:dyDescent="0.3">
      <c r="A13" s="49" t="s">
        <v>51</v>
      </c>
      <c r="B13" s="44">
        <f>Worksheet!D9</f>
        <v>9840</v>
      </c>
      <c r="C13" s="50">
        <f t="shared" si="0"/>
        <v>0.21651165400381536</v>
      </c>
    </row>
    <row r="14" spans="1:11" ht="18.75" x14ac:dyDescent="0.3">
      <c r="A14" s="49" t="s">
        <v>63</v>
      </c>
      <c r="B14" s="44">
        <f>Worksheet!E9</f>
        <v>3138</v>
      </c>
      <c r="C14" s="50">
        <f t="shared" si="0"/>
        <v>6.9046094539021607E-2</v>
      </c>
    </row>
    <row r="15" spans="1:11" ht="18.75" x14ac:dyDescent="0.3">
      <c r="A15" s="49" t="s">
        <v>0</v>
      </c>
      <c r="B15" s="44">
        <f>Worksheet!F9</f>
        <v>1860</v>
      </c>
      <c r="C15" s="50">
        <f t="shared" si="0"/>
        <v>4.0925983378769973E-2</v>
      </c>
    </row>
    <row r="16" spans="1:11" ht="18.75" x14ac:dyDescent="0.3">
      <c r="A16" s="49" t="s">
        <v>1</v>
      </c>
      <c r="B16" s="44">
        <f>Worksheet!G9</f>
        <v>435</v>
      </c>
      <c r="C16" s="50">
        <f t="shared" si="0"/>
        <v>9.5713993385832998E-3</v>
      </c>
    </row>
    <row r="17" spans="1:11" ht="18.75" x14ac:dyDescent="0.3">
      <c r="A17" s="49" t="s">
        <v>52</v>
      </c>
      <c r="B17" s="44">
        <f>Worksheet!H9</f>
        <v>32.4</v>
      </c>
      <c r="C17" s="50">
        <f t="shared" si="0"/>
        <v>7.1290422659792856E-4</v>
      </c>
    </row>
    <row r="18" spans="1:11" ht="18.75" x14ac:dyDescent="0.3">
      <c r="A18" s="49" t="s">
        <v>3</v>
      </c>
      <c r="B18" s="44">
        <f>Worksheet!I9</f>
        <v>142.5</v>
      </c>
      <c r="C18" s="50">
        <f t="shared" si="0"/>
        <v>3.1354584040186673E-3</v>
      </c>
    </row>
    <row r="19" spans="1:11" ht="24" thickBot="1" x14ac:dyDescent="0.4">
      <c r="A19" s="42" t="s">
        <v>31</v>
      </c>
      <c r="B19" s="46">
        <f>SUM(B12:B18)</f>
        <v>45447.9</v>
      </c>
      <c r="C19" s="36"/>
    </row>
    <row r="20" spans="1:11" ht="15.75" thickTop="1" x14ac:dyDescent="0.25"/>
    <row r="21" spans="1:11" ht="18.75" x14ac:dyDescent="0.3">
      <c r="A21" s="63" t="s">
        <v>80</v>
      </c>
      <c r="B21" s="64"/>
    </row>
    <row r="22" spans="1:11" ht="18.75" x14ac:dyDescent="0.3">
      <c r="A22" s="49" t="s">
        <v>50</v>
      </c>
      <c r="B22" s="45">
        <f>Worksheet!J9</f>
        <v>1730.3999999999999</v>
      </c>
      <c r="C22" s="50"/>
    </row>
    <row r="23" spans="1:11" ht="18.75" x14ac:dyDescent="0.3">
      <c r="A23" s="49" t="s">
        <v>6</v>
      </c>
      <c r="B23" s="45">
        <f>Worksheet!K9</f>
        <v>1730.3999999999999</v>
      </c>
      <c r="C23" s="50"/>
    </row>
    <row r="24" spans="1:11" ht="18.75" x14ac:dyDescent="0.3">
      <c r="A24" s="49" t="s">
        <v>23</v>
      </c>
      <c r="B24" s="45">
        <f>Worksheet!L9</f>
        <v>1499.68</v>
      </c>
      <c r="C24" s="51"/>
    </row>
    <row r="25" spans="1:11" ht="36.75" customHeight="1" x14ac:dyDescent="0.25"/>
    <row r="26" spans="1:11" ht="57.75" customHeight="1" x14ac:dyDescent="0.25">
      <c r="A26" s="65" t="s">
        <v>53</v>
      </c>
      <c r="B26" s="65"/>
      <c r="C26" s="65"/>
      <c r="D26" s="55"/>
      <c r="E26" s="55"/>
      <c r="F26" s="55"/>
      <c r="G26" s="55"/>
      <c r="H26" s="55"/>
      <c r="I26" s="55"/>
      <c r="J26" s="55"/>
      <c r="K26" s="55"/>
    </row>
    <row r="27" spans="1:11" ht="28.5" customHeight="1" x14ac:dyDescent="0.25">
      <c r="A27" t="s">
        <v>73</v>
      </c>
    </row>
  </sheetData>
  <sheetProtection algorithmName="SHA-512" hashValue="cggj9g7VerpcG80ruBTwo8uGMA0EAJe4JK4YImLi52mdJqm90Opqt5sV8f0K7wlZ5tXz2GH2rPHctoJ6RPaIzA==" saltValue="h52G1Hj0IJ2se6K0WBP4JA==" spinCount="100000" sheet="1" objects="1" scenarios="1"/>
  <mergeCells count="5">
    <mergeCell ref="A3:B3"/>
    <mergeCell ref="A1:K1"/>
    <mergeCell ref="A11:B11"/>
    <mergeCell ref="A21:B21"/>
    <mergeCell ref="A26:C26"/>
  </mergeCells>
  <dataValidations count="2">
    <dataValidation type="list" allowBlank="1" showInputMessage="1" showErrorMessage="1" sqref="B5" xr:uid="{00000000-0002-0000-0000-000000000000}">
      <formula1>"10,12,14"</formula1>
    </dataValidation>
    <dataValidation type="list" allowBlank="1" showInputMessage="1" showErrorMessage="1" sqref="B6" xr:uid="{00000000-0002-0000-0000-000001000000}">
      <formula1>"Civilian, Uniformed Patrol"</formula1>
    </dataValidation>
  </dataValidations>
  <pageMargins left="0.25" right="0.25" top="0.75" bottom="0.25" header="0.3" footer="0.3"/>
  <pageSetup scale="97"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Worksheet!$C$14:$C$19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5"/>
  <sheetViews>
    <sheetView topLeftCell="A2" workbookViewId="0">
      <selection activeCell="E9" sqref="E9"/>
    </sheetView>
  </sheetViews>
  <sheetFormatPr defaultRowHeight="15" x14ac:dyDescent="0.25"/>
  <cols>
    <col min="3" max="3" width="19" customWidth="1"/>
    <col min="4" max="4" width="24.7109375" customWidth="1"/>
    <col min="5" max="5" width="25" customWidth="1"/>
    <col min="6" max="6" width="22.85546875" customWidth="1"/>
    <col min="7" max="7" width="22.5703125" customWidth="1"/>
    <col min="8" max="8" width="22" bestFit="1" customWidth="1"/>
    <col min="9" max="9" width="20" bestFit="1" customWidth="1"/>
    <col min="10" max="10" width="10.5703125" bestFit="1" customWidth="1"/>
    <col min="11" max="11" width="14.42578125" bestFit="1" customWidth="1"/>
    <col min="12" max="12" width="15" bestFit="1" customWidth="1"/>
    <col min="13" max="13" width="13.85546875" customWidth="1"/>
  </cols>
  <sheetData>
    <row r="1" spans="1:22" ht="31.5" customHeight="1" x14ac:dyDescent="0.4">
      <c r="A1" s="7" t="s">
        <v>22</v>
      </c>
    </row>
    <row r="2" spans="1:22" ht="18.75" x14ac:dyDescent="0.3">
      <c r="A2" t="s">
        <v>26</v>
      </c>
      <c r="C2" t="s">
        <v>45</v>
      </c>
    </row>
    <row r="3" spans="1:22" x14ac:dyDescent="0.25">
      <c r="C3" t="s">
        <v>61</v>
      </c>
    </row>
    <row r="4" spans="1:22" ht="15" customHeight="1" x14ac:dyDescent="0.25"/>
    <row r="6" spans="1:22" ht="15" customHeight="1" x14ac:dyDescent="0.3">
      <c r="B6" s="12" t="s">
        <v>34</v>
      </c>
      <c r="C6" s="8" t="s">
        <v>9</v>
      </c>
      <c r="D6" s="8" t="s">
        <v>10</v>
      </c>
      <c r="E6" s="24" t="s">
        <v>16</v>
      </c>
      <c r="F6" s="8" t="s">
        <v>11</v>
      </c>
      <c r="G6" s="8" t="s">
        <v>17</v>
      </c>
      <c r="H6" s="8" t="s">
        <v>12</v>
      </c>
      <c r="I6" s="8" t="s">
        <v>13</v>
      </c>
      <c r="J6" s="8" t="s">
        <v>14</v>
      </c>
      <c r="K6" s="8" t="s">
        <v>15</v>
      </c>
      <c r="L6" s="8" t="s">
        <v>24</v>
      </c>
      <c r="N6" s="10"/>
      <c r="O6" s="10"/>
      <c r="P6" s="10"/>
      <c r="Q6" s="10"/>
      <c r="R6" s="10"/>
      <c r="S6" s="10"/>
      <c r="T6" s="10"/>
      <c r="U6" s="10"/>
      <c r="V6" s="10"/>
    </row>
    <row r="7" spans="1:22" x14ac:dyDescent="0.25">
      <c r="B7" s="12" t="s">
        <v>35</v>
      </c>
      <c r="C7" s="15" t="s">
        <v>4</v>
      </c>
      <c r="D7" s="15" t="s">
        <v>25</v>
      </c>
      <c r="E7" s="15" t="s">
        <v>7</v>
      </c>
      <c r="F7" s="15" t="s">
        <v>0</v>
      </c>
      <c r="G7" s="15" t="s">
        <v>1</v>
      </c>
      <c r="H7" s="15" t="s">
        <v>2</v>
      </c>
      <c r="I7" s="15" t="s">
        <v>3</v>
      </c>
      <c r="J7" s="15" t="s">
        <v>5</v>
      </c>
      <c r="K7" s="15" t="s">
        <v>19</v>
      </c>
      <c r="L7" s="15" t="s">
        <v>23</v>
      </c>
      <c r="M7" s="15" t="s">
        <v>21</v>
      </c>
      <c r="N7" s="10"/>
      <c r="O7" s="10"/>
      <c r="P7" s="10"/>
      <c r="Q7" s="10"/>
      <c r="R7" s="10"/>
      <c r="S7" s="10"/>
      <c r="T7" s="10"/>
      <c r="U7" s="10"/>
      <c r="V7" s="10"/>
    </row>
    <row r="8" spans="1:22" s="18" customFormat="1" ht="12.75" x14ac:dyDescent="0.2">
      <c r="B8" s="23" t="s">
        <v>36</v>
      </c>
      <c r="C8" s="19"/>
      <c r="D8" s="20" t="s">
        <v>55</v>
      </c>
      <c r="E8" s="22" t="s">
        <v>33</v>
      </c>
      <c r="F8" s="19"/>
      <c r="G8" s="19"/>
      <c r="H8" s="47" t="s">
        <v>62</v>
      </c>
      <c r="I8" s="22" t="s">
        <v>33</v>
      </c>
      <c r="J8" s="19"/>
      <c r="K8" s="19" t="s">
        <v>29</v>
      </c>
      <c r="L8" s="19" t="s">
        <v>83</v>
      </c>
      <c r="M8" s="19"/>
      <c r="N8" s="21"/>
      <c r="O8" s="21"/>
      <c r="P8" s="21"/>
      <c r="Q8" s="21"/>
      <c r="R8" s="21"/>
      <c r="S8" s="21"/>
      <c r="T8" s="21"/>
      <c r="U8" s="21"/>
      <c r="V8" s="21"/>
    </row>
    <row r="9" spans="1:22" x14ac:dyDescent="0.25">
      <c r="B9" s="13">
        <f>'Total Compensation'!B5</f>
        <v>10</v>
      </c>
      <c r="C9" s="6">
        <f>'Total Compensation'!B4*12</f>
        <v>30000</v>
      </c>
      <c r="D9" s="32">
        <f>SUM(D14:D19)</f>
        <v>9840</v>
      </c>
      <c r="E9" s="32">
        <f>IF('Total Compensation'!$B$6="Civilian",ROUND($C$9*0.1046,0),ROUND($C$9*0.1812,0))</f>
        <v>3138</v>
      </c>
      <c r="F9" s="5">
        <f>IF(C9&lt;128400,(C9*0.062),128400*0.062)</f>
        <v>1860</v>
      </c>
      <c r="G9" s="5">
        <f>SUM(C9*0.0145)</f>
        <v>435</v>
      </c>
      <c r="H9" s="32">
        <f>SUM(C9/1000)*0.09*12</f>
        <v>32.4</v>
      </c>
      <c r="I9" s="32">
        <f>SUM(C9*0.00475)</f>
        <v>142.5</v>
      </c>
      <c r="J9" s="5">
        <f>ROUND($C$9/2080,2)*$B$9*12</f>
        <v>1730.3999999999999</v>
      </c>
      <c r="K9" s="5">
        <f>ROUND($C$9/2080,2)*10*12</f>
        <v>1730.3999999999999</v>
      </c>
      <c r="L9" s="5">
        <f>ROUND($C$9/2080,2)*13*8</f>
        <v>1499.68</v>
      </c>
      <c r="M9" s="5">
        <f>SUM(C9:L9)</f>
        <v>50408.380000000005</v>
      </c>
    </row>
    <row r="10" spans="1:22" x14ac:dyDescent="0.25">
      <c r="B10" s="26" t="s">
        <v>37</v>
      </c>
      <c r="C10" s="6"/>
      <c r="D10" s="25" t="s">
        <v>39</v>
      </c>
      <c r="E10" s="25" t="s">
        <v>85</v>
      </c>
      <c r="F10" s="25" t="s">
        <v>59</v>
      </c>
      <c r="G10" s="27" t="s">
        <v>60</v>
      </c>
      <c r="H10" s="27" t="s">
        <v>79</v>
      </c>
      <c r="I10" s="27" t="s">
        <v>84</v>
      </c>
      <c r="J10" s="5"/>
      <c r="K10" s="14"/>
      <c r="L10" s="2"/>
      <c r="M10" s="2"/>
    </row>
    <row r="11" spans="1:22" ht="15" customHeight="1" x14ac:dyDescent="0.25">
      <c r="E11" s="1"/>
      <c r="F11" s="1"/>
      <c r="G11" s="11"/>
      <c r="H11" s="11"/>
      <c r="I11" s="11"/>
      <c r="J11" s="11"/>
      <c r="K11" s="2"/>
      <c r="L11" s="2"/>
      <c r="M11" s="2"/>
    </row>
    <row r="12" spans="1:22" ht="90" x14ac:dyDescent="0.25">
      <c r="A12" s="12"/>
      <c r="B12" s="28" t="s">
        <v>8</v>
      </c>
      <c r="C12" s="29" t="s">
        <v>38</v>
      </c>
      <c r="D12" s="30" t="s">
        <v>40</v>
      </c>
      <c r="E12" s="29" t="s">
        <v>42</v>
      </c>
      <c r="F12" s="29" t="s">
        <v>20</v>
      </c>
      <c r="G12" s="31" t="s">
        <v>20</v>
      </c>
      <c r="H12" s="30" t="s">
        <v>40</v>
      </c>
      <c r="I12" s="29" t="s">
        <v>41</v>
      </c>
      <c r="J12" s="31" t="s">
        <v>43</v>
      </c>
      <c r="K12" s="31" t="s">
        <v>43</v>
      </c>
      <c r="L12" s="30" t="s">
        <v>44</v>
      </c>
    </row>
    <row r="13" spans="1:22" x14ac:dyDescent="0.25">
      <c r="G13" s="11"/>
      <c r="H13" s="11"/>
      <c r="I13" s="11"/>
      <c r="J13" s="11"/>
    </row>
    <row r="14" spans="1:22" ht="17.25" x14ac:dyDescent="0.3">
      <c r="A14" s="53" t="s">
        <v>66</v>
      </c>
      <c r="B14" s="54">
        <v>820</v>
      </c>
      <c r="C14" s="43" t="s">
        <v>74</v>
      </c>
      <c r="D14">
        <f>IF('Total Compensation'!B$7=Worksheet!C14,Worksheet!B14*12,"")</f>
        <v>9840</v>
      </c>
    </row>
    <row r="15" spans="1:22" x14ac:dyDescent="0.25">
      <c r="A15" s="66" t="s">
        <v>75</v>
      </c>
      <c r="B15" s="32">
        <v>417</v>
      </c>
      <c r="C15" t="s">
        <v>68</v>
      </c>
      <c r="D15" t="str">
        <f>IF('Total Compensation'!B$7=Worksheet!C15,Worksheet!B15*12,"")</f>
        <v/>
      </c>
    </row>
    <row r="16" spans="1:22" x14ac:dyDescent="0.25">
      <c r="A16" s="67"/>
      <c r="B16" s="32">
        <v>1267</v>
      </c>
      <c r="C16" t="s">
        <v>69</v>
      </c>
      <c r="D16" t="str">
        <f>IF('Total Compensation'!B$7=Worksheet!C16,Worksheet!B16*12,"")</f>
        <v/>
      </c>
      <c r="G16" s="48"/>
      <c r="H16" s="48"/>
    </row>
    <row r="17" spans="1:8" ht="17.25" x14ac:dyDescent="0.3">
      <c r="A17" s="8"/>
      <c r="B17" s="32">
        <v>916</v>
      </c>
      <c r="C17" t="s">
        <v>70</v>
      </c>
      <c r="D17" t="str">
        <f>IF('Total Compensation'!B$7=Worksheet!C17,Worksheet!B17*12,"")</f>
        <v/>
      </c>
      <c r="G17" s="48"/>
      <c r="H17" s="48"/>
    </row>
    <row r="18" spans="1:8" ht="17.25" x14ac:dyDescent="0.3">
      <c r="A18" s="8"/>
      <c r="B18" s="32">
        <v>583</v>
      </c>
      <c r="C18" t="s">
        <v>71</v>
      </c>
      <c r="D18" t="str">
        <f>IF('Total Compensation'!B$7=Worksheet!C18,Worksheet!B18*12,"")</f>
        <v/>
      </c>
      <c r="G18" s="48"/>
      <c r="H18" s="48"/>
    </row>
    <row r="19" spans="1:8" ht="17.25" x14ac:dyDescent="0.3">
      <c r="A19" s="8"/>
      <c r="B19" s="32">
        <v>749</v>
      </c>
      <c r="C19" t="s">
        <v>72</v>
      </c>
      <c r="D19" t="str">
        <f>IF('Total Compensation'!B$7=Worksheet!C19,Worksheet!B19*12,"")</f>
        <v/>
      </c>
      <c r="G19" s="48"/>
      <c r="H19" s="48"/>
    </row>
    <row r="20" spans="1:8" ht="17.25" x14ac:dyDescent="0.3">
      <c r="A20" s="8"/>
    </row>
    <row r="21" spans="1:8" ht="17.25" x14ac:dyDescent="0.3">
      <c r="A21" s="8"/>
    </row>
    <row r="22" spans="1:8" ht="17.25" x14ac:dyDescent="0.3">
      <c r="A22" s="8"/>
    </row>
    <row r="23" spans="1:8" ht="17.25" x14ac:dyDescent="0.3">
      <c r="A23" s="8"/>
    </row>
    <row r="24" spans="1:8" ht="17.25" x14ac:dyDescent="0.3">
      <c r="A24" s="8"/>
      <c r="B24" s="9"/>
    </row>
    <row r="25" spans="1:8" x14ac:dyDescent="0.25">
      <c r="B25" s="4"/>
    </row>
    <row r="29" spans="1:8" ht="22.5" customHeight="1" x14ac:dyDescent="0.25"/>
    <row r="30" spans="1:8" ht="25.5" customHeight="1" x14ac:dyDescent="0.25">
      <c r="G30" s="57" t="s">
        <v>82</v>
      </c>
    </row>
    <row r="31" spans="1:8" ht="15" customHeight="1" x14ac:dyDescent="0.25">
      <c r="H31" s="58"/>
    </row>
    <row r="32" spans="1:8" ht="9" customHeight="1" x14ac:dyDescent="0.25">
      <c r="G32" s="58"/>
      <c r="H32" s="58"/>
    </row>
    <row r="33" spans="7:7" ht="19.5" customHeight="1" x14ac:dyDescent="0.25"/>
    <row r="34" spans="7:7" ht="10.5" customHeight="1" x14ac:dyDescent="0.25"/>
    <row r="35" spans="7:7" ht="19.5" customHeight="1" x14ac:dyDescent="0.25"/>
    <row r="39" spans="7:7" ht="7.5" customHeight="1" x14ac:dyDescent="0.25"/>
    <row r="41" spans="7:7" x14ac:dyDescent="0.25">
      <c r="G41" s="43" t="s">
        <v>54</v>
      </c>
    </row>
    <row r="42" spans="7:7" ht="7.5" customHeight="1" x14ac:dyDescent="0.25"/>
    <row r="43" spans="7:7" ht="7.5" customHeight="1" x14ac:dyDescent="0.25"/>
    <row r="58" spans="4:6" ht="39" x14ac:dyDescent="0.25">
      <c r="D58" s="56" t="s">
        <v>81</v>
      </c>
      <c r="E58" s="3">
        <f t="shared" ref="E58:E62" si="0">ROUND(F58/$F$64,3)</f>
        <v>0.66</v>
      </c>
      <c r="F58" s="39">
        <f>C9</f>
        <v>30000</v>
      </c>
    </row>
    <row r="59" spans="4:6" x14ac:dyDescent="0.25">
      <c r="D59" s="40" t="s">
        <v>18</v>
      </c>
      <c r="E59" s="3">
        <f t="shared" si="0"/>
        <v>0.217</v>
      </c>
      <c r="F59" s="39">
        <f>D9</f>
        <v>9840</v>
      </c>
    </row>
    <row r="60" spans="4:6" x14ac:dyDescent="0.25">
      <c r="D60" s="40" t="s">
        <v>7</v>
      </c>
      <c r="E60" s="3">
        <f t="shared" si="0"/>
        <v>6.9000000000000006E-2</v>
      </c>
      <c r="F60" s="39">
        <f>E9</f>
        <v>3138</v>
      </c>
    </row>
    <row r="61" spans="4:6" ht="16.5" customHeight="1" x14ac:dyDescent="0.25">
      <c r="D61" s="40" t="s">
        <v>78</v>
      </c>
      <c r="E61" s="3">
        <f t="shared" si="0"/>
        <v>0.05</v>
      </c>
      <c r="F61" s="39">
        <f>F9+G9</f>
        <v>2295</v>
      </c>
    </row>
    <row r="62" spans="4:6" x14ac:dyDescent="0.25">
      <c r="D62" s="40" t="s">
        <v>77</v>
      </c>
      <c r="E62" s="3">
        <f t="shared" si="0"/>
        <v>4.0000000000000001E-3</v>
      </c>
      <c r="F62" s="39">
        <f>H9+I9</f>
        <v>174.9</v>
      </c>
    </row>
    <row r="63" spans="4:6" x14ac:dyDescent="0.25">
      <c r="D63" s="40"/>
      <c r="E63" s="3"/>
      <c r="F63" s="41"/>
    </row>
    <row r="64" spans="4:6" ht="24" thickBot="1" x14ac:dyDescent="0.4">
      <c r="D64" s="37" t="s">
        <v>31</v>
      </c>
      <c r="E64" s="36">
        <f>SUM(E58:E63)</f>
        <v>1</v>
      </c>
      <c r="F64" s="38">
        <f>SUM(F58:F63)</f>
        <v>45447.9</v>
      </c>
    </row>
    <row r="65" ht="15.75" thickTop="1" x14ac:dyDescent="0.25"/>
  </sheetData>
  <mergeCells count="1">
    <mergeCell ref="A15:A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fd6604b-473e-4a7e-8aad-76a75730bd97">
      <Terms xmlns="http://schemas.microsoft.com/office/infopath/2007/PartnerControls"/>
    </lcf76f155ced4ddcb4097134ff3c332f>
    <TaxCatchAll xmlns="dbd86160-795b-4c54-84b8-dfca46cd916c" xsi:nil="true"/>
    <Catagory xmlns="ffd6604b-473e-4a7e-8aad-76a75730bd97" xsi:nil="true"/>
    <SharedWithUsers xmlns="dbd86160-795b-4c54-84b8-dfca46cd916c">
      <UserInfo>
        <DisplayName>Julie West</DisplayName>
        <AccountId>28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7614FB3CEA0A4E9E8614DE2806A9D7" ma:contentTypeVersion="20" ma:contentTypeDescription="Create a new document." ma:contentTypeScope="" ma:versionID="da34ffc731a69d72381ceed2ca6f22f0">
  <xsd:schema xmlns:xsd="http://www.w3.org/2001/XMLSchema" xmlns:xs="http://www.w3.org/2001/XMLSchema" xmlns:p="http://schemas.microsoft.com/office/2006/metadata/properties" xmlns:ns1="http://schemas.microsoft.com/sharepoint/v3" xmlns:ns2="ffd6604b-473e-4a7e-8aad-76a75730bd97" xmlns:ns3="dbd86160-795b-4c54-84b8-dfca46cd916c" targetNamespace="http://schemas.microsoft.com/office/2006/metadata/properties" ma:root="true" ma:fieldsID="cead808ceb26dbde9b0743e6266cf04a" ns1:_="" ns2:_="" ns3:_="">
    <xsd:import namespace="http://schemas.microsoft.com/sharepoint/v3"/>
    <xsd:import namespace="ffd6604b-473e-4a7e-8aad-76a75730bd97"/>
    <xsd:import namespace="dbd86160-795b-4c54-84b8-dfca46cd916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Catagor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d6604b-473e-4a7e-8aad-76a75730b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154c3d3-c780-41d7-a08e-66353326ce01"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Catagory" ma:index="26" nillable="true" ma:displayName="Catagory" ma:format="Dropdown" ma:internalName="Catagory">
      <xsd:simpleType>
        <xsd:restriction base="dms:Choice">
          <xsd:enumeration value="Procedures"/>
          <xsd:enumeration value="Reports"/>
          <xsd:enumeration value="Set up documentation"/>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d86160-795b-4c54-84b8-dfca46cd916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ebdc768-8247-4545-a2d8-23da81603f6b}" ma:internalName="TaxCatchAll" ma:showField="CatchAllData" ma:web="dbd86160-795b-4c54-84b8-dfca46cd9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7D25A-55D3-4DDB-BC9E-2DEBA3FCEBFF}">
  <ds:schemaRefs>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elements/1.1/"/>
    <ds:schemaRef ds:uri="http://schemas.openxmlformats.org/package/2006/metadata/core-properties"/>
    <ds:schemaRef ds:uri="dbd86160-795b-4c54-84b8-dfca46cd916c"/>
    <ds:schemaRef ds:uri="ffd6604b-473e-4a7e-8aad-76a75730bd97"/>
    <ds:schemaRef ds:uri="http://schemas.microsoft.com/sharepoint/v3"/>
    <ds:schemaRef ds:uri="http://www.w3.org/XML/1998/namespace"/>
  </ds:schemaRefs>
</ds:datastoreItem>
</file>

<file path=customXml/itemProps2.xml><?xml version="1.0" encoding="utf-8"?>
<ds:datastoreItem xmlns:ds="http://schemas.openxmlformats.org/officeDocument/2006/customXml" ds:itemID="{3FCA9628-5D4A-4DEE-A1C0-3E5FAAD3C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d6604b-473e-4a7e-8aad-76a75730bd97"/>
    <ds:schemaRef ds:uri="dbd86160-795b-4c54-84b8-dfca46cd9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EFFE60-E42E-44C1-B887-EEC4C308AD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Total Compensation</vt:lpstr>
      <vt:lpstr>Worksheet</vt:lpstr>
      <vt:lpstr>'Total Compensation'!Print_Area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Beck</dc:creator>
  <cp:lastModifiedBy>Julie West</cp:lastModifiedBy>
  <cp:lastPrinted>2020-03-19T15:34:45Z</cp:lastPrinted>
  <dcterms:created xsi:type="dcterms:W3CDTF">2018-03-09T19:39:23Z</dcterms:created>
  <dcterms:modified xsi:type="dcterms:W3CDTF">2023-07-12T19:52:57Z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0x010100C97614FB3CEA0A4E9E8614DE2806A9D7</vt:lpwstr>
  </property>
  <property fmtid="{D5CDD505-2E9C-101B-9397-08002B2CF9AE}" pid="3" name="Order">
    <vt:r8>6588400</vt:r8>
  </property>
  <property fmtid="{D5CDD505-2E9C-101B-9397-08002B2CF9AE}" pid="4" name="MediaServiceImageTags">
    <vt:lpwstr/>
  </property>
</Properties>
</file>