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mpers1-my.sharepoint.com/personal/julie_west_mpers_org/Documents/"/>
    </mc:Choice>
  </mc:AlternateContent>
  <xr:revisionPtr revIDLastSave="0" documentId="8_{B3D4E19F-E000-40BB-B4C1-910212A97494}" xr6:coauthVersionLast="47" xr6:coauthVersionMax="47" xr10:uidLastSave="{00000000-0000-0000-0000-000000000000}"/>
  <workbookProtection workbookAlgorithmName="SHA-512" workbookHashValue="YAy6pd3ka07kZCa7BJ0IdCAsTWGFQvQ+TVf8tQPfqNMac0AHeop/dMVdC9yJ1mYp4hCN/6acPLaL4PuZSfhbWw==" workbookSaltValue="6E4hvm+ptpK8vbpRceNvhA==" workbookSpinCount="100000" lockStructure="1"/>
  <bookViews>
    <workbookView xWindow="1950" yWindow="1950" windowWidth="21600" windowHeight="11385" xr2:uid="{00000000-000D-0000-FFFF-FFFF00000000}"/>
  </bookViews>
  <sheets>
    <sheet name="Total Compensation" sheetId="2" r:id="rId1"/>
    <sheet name="Worksheet" sheetId="1" state="hidden" r:id="rId2"/>
  </sheets>
  <definedNames>
    <definedName name="_xlnm.Print_Area" localSheetId="0">'Total Compensation'!$A$1:$K$27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D16" i="1" l="1"/>
  <c r="D17" i="1"/>
  <c r="D18" i="1"/>
  <c r="D19" i="1"/>
  <c r="C9" i="1" l="1"/>
  <c r="I9" i="1" l="1"/>
  <c r="G9" i="1"/>
  <c r="H4" i="1"/>
  <c r="H9" i="1" s="1"/>
  <c r="L9" i="1"/>
  <c r="B24" i="2" s="1"/>
  <c r="E9" i="1"/>
  <c r="F58" i="1"/>
  <c r="F9" i="1"/>
  <c r="F59" i="1"/>
  <c r="B9" i="1"/>
  <c r="B12" i="2" l="1"/>
  <c r="J9" i="1"/>
  <c r="K9" i="1"/>
  <c r="B23" i="2" s="1"/>
  <c r="B22" i="2" l="1"/>
  <c r="B14" i="2"/>
  <c r="F60" i="1"/>
  <c r="B13" i="2"/>
  <c r="B17" i="2" l="1"/>
  <c r="B16" i="2"/>
  <c r="B18" i="2" l="1"/>
  <c r="F62" i="1"/>
  <c r="B15" i="2"/>
  <c r="F61" i="1"/>
  <c r="M9" i="1"/>
  <c r="B19" i="2" l="1"/>
  <c r="F64" i="1"/>
  <c r="E58" i="1" l="1"/>
  <c r="E59" i="1"/>
  <c r="E60" i="1"/>
  <c r="E62" i="1"/>
  <c r="E61" i="1"/>
  <c r="E64" i="1" l="1"/>
  <c r="C15" i="2" l="1"/>
  <c r="C18" i="2"/>
  <c r="C14" i="2"/>
  <c r="C16" i="2"/>
  <c r="C12" i="2"/>
  <c r="C13" i="2"/>
  <c r="C17" i="2"/>
</calcChain>
</file>

<file path=xl/sharedStrings.xml><?xml version="1.0" encoding="utf-8"?>
<sst xmlns="http://schemas.openxmlformats.org/spreadsheetml/2006/main" count="93" uniqueCount="82">
  <si>
    <t>Social Security</t>
  </si>
  <si>
    <t>Medicare</t>
  </si>
  <si>
    <t>Basic life</t>
  </si>
  <si>
    <t>Disability</t>
  </si>
  <si>
    <t>Salary</t>
  </si>
  <si>
    <t>Vacation</t>
  </si>
  <si>
    <t>Sick Leave</t>
  </si>
  <si>
    <t>Retirement</t>
  </si>
  <si>
    <t>Notes:</t>
  </si>
  <si>
    <t>(a)</t>
  </si>
  <si>
    <t>(b)</t>
  </si>
  <si>
    <t>(d)</t>
  </si>
  <si>
    <t>(f)</t>
  </si>
  <si>
    <t>(g)</t>
  </si>
  <si>
    <t>(h)</t>
  </si>
  <si>
    <t>(i)</t>
  </si>
  <si>
    <t>(c)</t>
  </si>
  <si>
    <t>(e)</t>
  </si>
  <si>
    <t>Estimated Health Care</t>
  </si>
  <si>
    <t>Sick leave</t>
  </si>
  <si>
    <t>Formula driven.  Google it to find new rate or to verify the rate used.</t>
  </si>
  <si>
    <t>Check total</t>
  </si>
  <si>
    <t>Spreadsheet for Creating Total Compensation for a Recruiting Tool</t>
  </si>
  <si>
    <t>Holidays</t>
  </si>
  <si>
    <t>(j)</t>
  </si>
  <si>
    <t>Est. health care</t>
  </si>
  <si>
    <r>
      <rPr>
        <sz val="14"/>
        <color rgb="FFFF0000"/>
        <rFont val="Calibri"/>
        <family val="2"/>
        <scheme val="minor"/>
      </rPr>
      <t>Instructions:</t>
    </r>
    <r>
      <rPr>
        <sz val="11"/>
        <color theme="1"/>
        <rFont val="Calibri"/>
        <family val="2"/>
        <scheme val="minor"/>
      </rPr>
      <t xml:space="preserve"> </t>
    </r>
  </si>
  <si>
    <t>Annual Leave Accrual (hr/month):</t>
  </si>
  <si>
    <t>Member Type:</t>
  </si>
  <si>
    <t>(10 hrs/month)</t>
  </si>
  <si>
    <t>Assumptions</t>
  </si>
  <si>
    <t>Total Wages &amp; Benefits</t>
  </si>
  <si>
    <t>Total Compensation and the State's Investment in Employee Benefits</t>
  </si>
  <si>
    <t>(update yearly - eff 7/1)</t>
  </si>
  <si>
    <t>Annual</t>
  </si>
  <si>
    <t>Leave</t>
  </si>
  <si>
    <t>Accrual</t>
  </si>
  <si>
    <t>(hrs/month)</t>
  </si>
  <si>
    <t>Gross  salary amount</t>
  </si>
  <si>
    <t>Formula driven.   Get rate from EB or yearly correspondence regarding medical &amp; life insurance plans - example below</t>
  </si>
  <si>
    <t>Formula driven.  See Valuation report for rate - example below.</t>
  </si>
  <si>
    <t>Formula driven.  We only want to show the normal cost, see Valuation report for normal cost - example below.</t>
  </si>
  <si>
    <t>Formula driven</t>
  </si>
  <si>
    <t>Formula driven - 12 traditional state holidays - not including the day after Thanksgiving.</t>
  </si>
  <si>
    <t>User will input the salary, choose the applicable annual leave accrual and  member type.</t>
  </si>
  <si>
    <t xml:space="preserve">  (Choose applicable rate from drop-down)</t>
  </si>
  <si>
    <t xml:space="preserve">  (Choose member type from drop-down)</t>
  </si>
  <si>
    <t>Estimated Monthly Salary:</t>
  </si>
  <si>
    <t xml:space="preserve">  (Enter monthly salary amount)</t>
  </si>
  <si>
    <t>Annual Leave</t>
  </si>
  <si>
    <t>Medical*</t>
  </si>
  <si>
    <t xml:space="preserve">Basic Life Insurance </t>
  </si>
  <si>
    <t>All figures are an average and may not apply for every employee. If employed, you will receive an annual Personal Benefit Statement that will contain more individualized information based on your situation.  Some costs are a percentage of pay while others are a flat rate.</t>
  </si>
  <si>
    <t>For 2019</t>
  </si>
  <si>
    <t>(update yearly - eff 12/1)</t>
  </si>
  <si>
    <t xml:space="preserve">% of Total </t>
  </si>
  <si>
    <t>Compensation</t>
  </si>
  <si>
    <t>(Salary &amp; Benefits)</t>
  </si>
  <si>
    <t>(6.2%)</t>
  </si>
  <si>
    <t>(1.45%)</t>
  </si>
  <si>
    <t>Yellow cells noted below will need to be updated yearly</t>
  </si>
  <si>
    <t>(update yearly - eff 1/1)</t>
  </si>
  <si>
    <t>Employer Retirement Contributions</t>
  </si>
  <si>
    <t>Civilian</t>
  </si>
  <si>
    <t>ANNUAL PAY &amp;  BENEFITS CALCULATIONS</t>
  </si>
  <si>
    <t>Medical (b)</t>
  </si>
  <si>
    <t>Medical coverage:</t>
  </si>
  <si>
    <t>*Contribution is dependent upon coverage category</t>
  </si>
  <si>
    <t>Average</t>
  </si>
  <si>
    <t xml:space="preserve">  (Choose level of medical coverage from drop-down if known, othewise choose average)</t>
  </si>
  <si>
    <t>Other (Basic Life /LTD)</t>
  </si>
  <si>
    <t>SS/Medicare</t>
  </si>
  <si>
    <t>Leave Benefits Included in Salary</t>
  </si>
  <si>
    <t>Salary which may include annual leave, sick leave, and holidays</t>
  </si>
  <si>
    <t>(13 holidays/yr)</t>
  </si>
  <si>
    <t>(.475%) effective 7/1/2022</t>
  </si>
  <si>
    <t>$.045 per $1,000 coverage/mo</t>
  </si>
  <si>
    <t>(civ 10.46%; unif 18.12% eff 7/1/2023)</t>
  </si>
  <si>
    <r>
      <t xml:space="preserve">Disability </t>
    </r>
    <r>
      <rPr>
        <b/>
        <sz val="11"/>
        <color rgb="FF00B0F0"/>
        <rFont val="Calibri"/>
        <family val="2"/>
        <scheme val="minor"/>
      </rPr>
      <t>(g)</t>
    </r>
    <r>
      <rPr>
        <b/>
        <sz val="11"/>
        <color rgb="FF00B050"/>
        <rFont val="Calibri"/>
        <family val="2"/>
        <scheme val="minor"/>
      </rPr>
      <t xml:space="preserve"> - current rate can be verified by going to </t>
    </r>
  </si>
  <si>
    <t>Annual salary round up to nearest 1,000</t>
  </si>
  <si>
    <t>Average - number obtained from EB (Brandon Denkler)</t>
  </si>
  <si>
    <t>Example from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</si>
</sst>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quot;$&quot;#,##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sz val="14"/>
      <color rgb="FFFF0000"/>
      <name val="Calibri"/>
      <family val="2"/>
      <scheme val="minor"/>
    </font>
    <font>
      <b/>
      <sz val="13"/>
      <color rgb="FF00B0F0"/>
      <name val="Calibri"/>
      <family val="2"/>
      <scheme val="minor"/>
    </font>
    <font>
      <b/>
      <sz val="16"/>
      <color theme="1"/>
      <name val="Calibri"/>
      <family val="2"/>
      <scheme val="minor"/>
    </font>
    <font>
      <sz val="10"/>
      <color theme="1"/>
      <name val="Calibri"/>
      <family val="2"/>
      <scheme val="minor"/>
    </font>
    <font>
      <b/>
      <sz val="10"/>
      <color rgb="FFC00000"/>
      <name val="Calibri"/>
      <family val="2"/>
      <scheme val="minor"/>
    </font>
    <font>
      <b/>
      <sz val="10"/>
      <color theme="1"/>
      <name val="Calibri"/>
      <family val="2"/>
      <scheme val="minor"/>
    </font>
    <font>
      <b/>
      <sz val="10"/>
      <color rgb="FF00B050"/>
      <name val="Calibri"/>
      <family val="2"/>
      <scheme val="minor"/>
    </font>
    <font>
      <sz val="8"/>
      <color theme="1"/>
      <name val="Calibri"/>
      <family val="2"/>
      <scheme val="minor"/>
    </font>
    <font>
      <sz val="18"/>
      <color theme="1"/>
      <name val="Calibri"/>
      <family val="2"/>
      <scheme val="minor"/>
    </font>
    <font>
      <sz val="14"/>
      <color theme="1"/>
      <name val="Calibri"/>
      <family val="2"/>
      <scheme val="minor"/>
    </font>
    <font>
      <b/>
      <sz val="11"/>
      <color rgb="FFC00000"/>
      <name val="Calibri"/>
      <family val="2"/>
      <scheme val="minor"/>
    </font>
    <font>
      <b/>
      <sz val="10"/>
      <color rgb="FF0070C0"/>
      <name val="Calibri"/>
      <family val="2"/>
      <scheme val="minor"/>
    </font>
    <font>
      <sz val="13"/>
      <color theme="1"/>
      <name val="Calibri"/>
      <family val="2"/>
      <scheme val="minor"/>
    </font>
    <font>
      <b/>
      <sz val="8"/>
      <color theme="1"/>
      <name val="Calibri"/>
      <family val="2"/>
      <scheme val="minor"/>
    </font>
    <font>
      <b/>
      <sz val="14"/>
      <color theme="1"/>
      <name val="Calibri"/>
      <family val="2"/>
      <scheme val="minor"/>
    </font>
    <font>
      <b/>
      <sz val="8"/>
      <color rgb="FFC00000"/>
      <name val="Calibri"/>
      <family val="2"/>
      <scheme val="minor"/>
    </font>
    <font>
      <b/>
      <u/>
      <sz val="14"/>
      <color theme="1"/>
      <name val="Calibri"/>
      <family val="2"/>
      <scheme val="minor"/>
    </font>
    <font>
      <b/>
      <sz val="11"/>
      <color rgb="FF00B050"/>
      <name val="Calibri"/>
      <family val="2"/>
      <scheme val="minor"/>
    </font>
    <font>
      <sz val="11"/>
      <color rgb="FF00B050"/>
      <name val="Calibri"/>
      <family val="2"/>
      <scheme val="minor"/>
    </font>
    <font>
      <b/>
      <sz val="11"/>
      <color rgb="FF00B0F0"/>
      <name val="Calibri"/>
      <family val="2"/>
      <scheme val="minor"/>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9">
    <border>
      <left/>
      <right/>
      <top/>
      <bottom/>
      <diagonal/>
    </border>
    <border>
      <left/>
      <right/>
      <top style="thin">
        <color indexed="64"/>
      </top>
      <bottom style="double">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69">
    <xf numFmtId="0" fontId="0" fillId="0" borderId="0" xfId="0"/>
    <xf numFmtId="164" fontId="0" fillId="0" borderId="0" xfId="1" applyNumberFormat="1" applyFont="1"/>
    <xf numFmtId="164" fontId="0" fillId="0" borderId="0" xfId="0" applyNumberFormat="1"/>
    <xf numFmtId="165" fontId="0" fillId="0" borderId="0" xfId="2" applyNumberFormat="1" applyFont="1"/>
    <xf numFmtId="0" fontId="0" fillId="0" borderId="0" xfId="0" applyAlignment="1">
      <alignment horizontal="right"/>
    </xf>
    <xf numFmtId="166" fontId="0" fillId="0" borderId="0" xfId="3" applyNumberFormat="1" applyFont="1"/>
    <xf numFmtId="166" fontId="0" fillId="0" borderId="0" xfId="3" applyNumberFormat="1" applyFont="1" applyFill="1"/>
    <xf numFmtId="0" fontId="3" fillId="0" borderId="0" xfId="0" applyFont="1"/>
    <xf numFmtId="0" fontId="5" fillId="0" borderId="0" xfId="0" applyFont="1" applyAlignment="1">
      <alignment horizontal="center"/>
    </xf>
    <xf numFmtId="0" fontId="0" fillId="0" borderId="0" xfId="0" applyAlignment="1">
      <alignment horizontal="left"/>
    </xf>
    <xf numFmtId="0" fontId="2" fillId="0" borderId="0" xfId="0" applyFont="1" applyAlignment="1">
      <alignment horizontal="center"/>
    </xf>
    <xf numFmtId="164" fontId="2" fillId="0" borderId="0" xfId="1" applyNumberFormat="1" applyFont="1" applyAlignment="1">
      <alignment horizontal="center" wrapText="1"/>
    </xf>
    <xf numFmtId="0" fontId="0" fillId="0" borderId="0" xfId="0" applyAlignment="1">
      <alignment horizontal="center"/>
    </xf>
    <xf numFmtId="164" fontId="0" fillId="0" borderId="0" xfId="1" applyNumberFormat="1" applyFont="1" applyFill="1" applyAlignment="1">
      <alignment horizontal="center"/>
    </xf>
    <xf numFmtId="44" fontId="0" fillId="0" borderId="0" xfId="3" applyFont="1"/>
    <xf numFmtId="0" fontId="0" fillId="0" borderId="0" xfId="0" applyAlignment="1">
      <alignment horizontal="center" wrapText="1"/>
    </xf>
    <xf numFmtId="0" fontId="0" fillId="0" borderId="3" xfId="0" applyBorder="1" applyAlignment="1">
      <alignment horizontal="right"/>
    </xf>
    <xf numFmtId="0" fontId="0" fillId="0" borderId="5" xfId="0" applyBorder="1" applyAlignment="1">
      <alignment horizontal="right"/>
    </xf>
    <xf numFmtId="0" fontId="7" fillId="0" borderId="0" xfId="0" applyFont="1"/>
    <xf numFmtId="0" fontId="7" fillId="0" borderId="2" xfId="0" applyFont="1" applyBorder="1" applyAlignment="1">
      <alignment horizontal="center" wrapText="1"/>
    </xf>
    <xf numFmtId="0" fontId="8" fillId="0" borderId="2" xfId="0" applyFont="1" applyBorder="1" applyAlignment="1">
      <alignment horizontal="center" wrapText="1"/>
    </xf>
    <xf numFmtId="0" fontId="9" fillId="0" borderId="0" xfId="0" applyFont="1" applyAlignment="1">
      <alignment horizontal="center" wrapText="1"/>
    </xf>
    <xf numFmtId="0" fontId="10" fillId="0" borderId="2" xfId="0" applyFont="1" applyBorder="1" applyAlignment="1">
      <alignment horizontal="center" wrapText="1"/>
    </xf>
    <xf numFmtId="0" fontId="7" fillId="0" borderId="2" xfId="0" applyFont="1" applyBorder="1" applyAlignment="1">
      <alignment horizontal="center"/>
    </xf>
    <xf numFmtId="0" fontId="5" fillId="0" borderId="0" xfId="0" quotePrefix="1" applyFont="1" applyAlignment="1">
      <alignment horizontal="center"/>
    </xf>
    <xf numFmtId="166" fontId="11" fillId="0" borderId="0" xfId="3" applyNumberFormat="1" applyFont="1" applyAlignment="1">
      <alignment horizontal="center"/>
    </xf>
    <xf numFmtId="0" fontId="11" fillId="0" borderId="0" xfId="0" applyFont="1" applyAlignment="1">
      <alignment horizontal="center"/>
    </xf>
    <xf numFmtId="166" fontId="11" fillId="0" borderId="0" xfId="3" quotePrefix="1" applyNumberFormat="1" applyFont="1" applyAlignment="1">
      <alignment horizontal="center"/>
    </xf>
    <xf numFmtId="0" fontId="5" fillId="0" borderId="0" xfId="0" applyFont="1" applyAlignment="1">
      <alignment horizontal="center" vertical="top"/>
    </xf>
    <xf numFmtId="0" fontId="0" fillId="0" borderId="0" xfId="0" applyAlignment="1">
      <alignment vertical="top" wrapText="1"/>
    </xf>
    <xf numFmtId="164" fontId="0" fillId="0" borderId="0" xfId="1" applyNumberFormat="1" applyFont="1" applyAlignment="1">
      <alignment horizontal="center" vertical="top" wrapText="1"/>
    </xf>
    <xf numFmtId="164" fontId="1" fillId="0" borderId="0" xfId="1" applyNumberFormat="1" applyFont="1" applyAlignment="1">
      <alignment horizontal="center" vertical="top" wrapText="1"/>
    </xf>
    <xf numFmtId="166" fontId="0" fillId="2" borderId="0" xfId="3" applyNumberFormat="1" applyFont="1" applyFill="1"/>
    <xf numFmtId="167" fontId="0" fillId="2" borderId="4" xfId="0" applyNumberFormat="1" applyFill="1" applyBorder="1" applyAlignment="1" applyProtection="1">
      <alignment horizontal="right"/>
      <protection locked="0"/>
    </xf>
    <xf numFmtId="0" fontId="0" fillId="2" borderId="4" xfId="0" applyFill="1" applyBorder="1" applyAlignment="1" applyProtection="1">
      <alignment horizontal="right"/>
      <protection locked="0"/>
    </xf>
    <xf numFmtId="0" fontId="0" fillId="2" borderId="6" xfId="0" applyFill="1" applyBorder="1" applyAlignment="1" applyProtection="1">
      <alignment horizontal="right"/>
      <protection locked="0"/>
    </xf>
    <xf numFmtId="9" fontId="0" fillId="0" borderId="0" xfId="0" applyNumberFormat="1"/>
    <xf numFmtId="0" fontId="12" fillId="0" borderId="0" xfId="0" applyFont="1" applyAlignment="1">
      <alignment horizontal="center"/>
    </xf>
    <xf numFmtId="5" fontId="12" fillId="0" borderId="1" xfId="0" applyNumberFormat="1" applyFont="1" applyBorder="1"/>
    <xf numFmtId="166" fontId="0" fillId="0" borderId="0" xfId="1" applyNumberFormat="1" applyFont="1"/>
    <xf numFmtId="0" fontId="7" fillId="0" borderId="0" xfId="0" applyFont="1" applyAlignment="1">
      <alignment horizontal="center"/>
    </xf>
    <xf numFmtId="166" fontId="0" fillId="0" borderId="0" xfId="0" applyNumberFormat="1"/>
    <xf numFmtId="0" fontId="12" fillId="3" borderId="0" xfId="0" applyFont="1" applyFill="1" applyAlignment="1">
      <alignment horizontal="center"/>
    </xf>
    <xf numFmtId="0" fontId="14" fillId="0" borderId="0" xfId="0" applyFont="1"/>
    <xf numFmtId="5" fontId="13" fillId="0" borderId="0" xfId="1" applyNumberFormat="1" applyFont="1" applyAlignment="1">
      <alignment horizontal="right" indent="2"/>
    </xf>
    <xf numFmtId="5" fontId="13" fillId="0" borderId="0" xfId="0" applyNumberFormat="1" applyFont="1" applyAlignment="1">
      <alignment horizontal="right" indent="2"/>
    </xf>
    <xf numFmtId="5" fontId="12" fillId="3" borderId="1" xfId="0" applyNumberFormat="1" applyFont="1" applyFill="1" applyBorder="1" applyAlignment="1">
      <alignment horizontal="right" indent="2"/>
    </xf>
    <xf numFmtId="0" fontId="15" fillId="0" borderId="2" xfId="0" applyFont="1" applyBorder="1" applyAlignment="1">
      <alignment horizontal="center" wrapText="1"/>
    </xf>
    <xf numFmtId="0" fontId="11" fillId="0" borderId="0" xfId="0" applyFont="1" applyAlignment="1">
      <alignment vertical="center" wrapText="1"/>
    </xf>
    <xf numFmtId="0" fontId="16" fillId="0" borderId="0" xfId="0" applyFont="1" applyAlignment="1">
      <alignment horizontal="center"/>
    </xf>
    <xf numFmtId="165" fontId="13" fillId="0" borderId="0" xfId="2" applyNumberFormat="1" applyFont="1" applyAlignment="1">
      <alignment horizontal="right" indent="2"/>
    </xf>
    <xf numFmtId="165" fontId="13" fillId="0" borderId="0" xfId="2" applyNumberFormat="1" applyFont="1" applyBorder="1" applyAlignment="1">
      <alignment horizontal="right" indent="2"/>
    </xf>
    <xf numFmtId="0" fontId="17" fillId="0" borderId="0" xfId="0" applyFont="1" applyAlignment="1">
      <alignment horizontal="center"/>
    </xf>
    <xf numFmtId="0" fontId="5" fillId="0" borderId="0" xfId="0" applyFont="1" applyAlignment="1">
      <alignment horizontal="left"/>
    </xf>
    <xf numFmtId="166" fontId="14" fillId="2" borderId="0" xfId="3" applyNumberFormat="1" applyFont="1" applyFill="1"/>
    <xf numFmtId="0" fontId="0" fillId="0" borderId="0" xfId="0" applyAlignment="1">
      <alignment wrapText="1"/>
    </xf>
    <xf numFmtId="0" fontId="7" fillId="0" borderId="0" xfId="0" applyFont="1" applyAlignment="1">
      <alignment horizontal="center" wrapText="1"/>
    </xf>
    <xf numFmtId="0" fontId="21" fillId="0" borderId="0" xfId="0" applyFont="1"/>
    <xf numFmtId="0" fontId="22" fillId="0" borderId="0" xfId="0" applyFont="1"/>
    <xf numFmtId="0" fontId="6" fillId="0" borderId="7" xfId="0" applyFont="1" applyBorder="1" applyAlignment="1">
      <alignment horizontal="center"/>
    </xf>
    <xf numFmtId="0" fontId="6" fillId="0" borderId="8" xfId="0" applyFont="1" applyBorder="1" applyAlignment="1">
      <alignment horizontal="center"/>
    </xf>
    <xf numFmtId="0" fontId="3" fillId="0" borderId="0" xfId="0" applyFont="1" applyAlignment="1">
      <alignment horizontal="center"/>
    </xf>
    <xf numFmtId="0" fontId="18" fillId="0" borderId="2" xfId="0" applyFont="1" applyBorder="1" applyAlignment="1">
      <alignment horizontal="center"/>
    </xf>
    <xf numFmtId="0" fontId="20" fillId="0" borderId="0" xfId="0" applyFont="1" applyAlignment="1">
      <alignment horizontal="center"/>
    </xf>
    <xf numFmtId="0" fontId="0" fillId="0" borderId="0" xfId="0" applyAlignment="1">
      <alignment horizontal="center"/>
    </xf>
    <xf numFmtId="0" fontId="0" fillId="0" borderId="0" xfId="0" applyAlignment="1">
      <alignment wrapText="1"/>
    </xf>
    <xf numFmtId="0" fontId="19" fillId="0" borderId="0" xfId="0" applyFont="1" applyAlignment="1">
      <alignment horizontal="center" vertical="top" wrapText="1"/>
    </xf>
    <xf numFmtId="0" fontId="14" fillId="0" borderId="0" xfId="0" applyFont="1" applyAlignment="1">
      <alignment horizontal="center" vertical="top" wrapText="1"/>
    </xf>
    <xf numFmtId="0" fontId="0" fillId="0" borderId="0" xfId="0" applyAlignment="1">
      <alignment horizontal="center"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colors>
    <mruColors>
      <color rgb="FFFF7C80"/>
      <color rgb="FFFF66CC"/>
      <color rgb="FF99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solidFill>
                  <a:schemeClr val="tx1"/>
                </a:solidFill>
              </a:rPr>
              <a:t>Total</a:t>
            </a:r>
            <a:r>
              <a:rPr lang="en-US" sz="1800" b="1" baseline="0">
                <a:solidFill>
                  <a:schemeClr val="tx1"/>
                </a:solidFill>
              </a:rPr>
              <a:t> Compensation</a:t>
            </a:r>
            <a:endParaRPr lang="en-US" sz="1800"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405-4715-AED7-3176AED73CF0}"/>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5405-4715-AED7-3176AED73CF0}"/>
              </c:ext>
            </c:extLst>
          </c:dPt>
          <c:dPt>
            <c:idx val="2"/>
            <c:bubble3D val="0"/>
            <c:spPr>
              <a:solidFill>
                <a:srgbClr val="9966FF"/>
              </a:solidFill>
              <a:ln w="19050">
                <a:solidFill>
                  <a:schemeClr val="lt1"/>
                </a:solidFill>
              </a:ln>
              <a:effectLst/>
            </c:spPr>
            <c:extLst>
              <c:ext xmlns:c16="http://schemas.microsoft.com/office/drawing/2014/chart" uri="{C3380CC4-5D6E-409C-BE32-E72D297353CC}">
                <c16:uniqueId val="{00000005-5405-4715-AED7-3176AED73C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405-4715-AED7-3176AED73CF0}"/>
              </c:ext>
            </c:extLst>
          </c:dPt>
          <c:dPt>
            <c:idx val="4"/>
            <c:bubble3D val="0"/>
            <c:spPr>
              <a:solidFill>
                <a:srgbClr val="FF66CC"/>
              </a:solidFill>
              <a:ln w="19050">
                <a:solidFill>
                  <a:schemeClr val="lt1"/>
                </a:solidFill>
              </a:ln>
              <a:effectLst/>
            </c:spPr>
            <c:extLst>
              <c:ext xmlns:c16="http://schemas.microsoft.com/office/drawing/2014/chart" uri="{C3380CC4-5D6E-409C-BE32-E72D297353CC}">
                <c16:uniqueId val="{00000009-5405-4715-AED7-3176AED73CF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405-4715-AED7-3176AED73CF0}"/>
              </c:ext>
            </c:extLst>
          </c:dPt>
          <c:dLbls>
            <c:dLbl>
              <c:idx val="0"/>
              <c:layout>
                <c:manualLayout>
                  <c:x val="-0.19911262443545907"/>
                  <c:y val="-0.3252398670525592"/>
                </c:manualLayout>
              </c:layout>
              <c:tx>
                <c:rich>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fld id="{C48F45AF-6498-4456-A629-B466E3A18070}" type="CELLRANGE">
                      <a:rPr lang="en-US" baseline="0">
                        <a:solidFill>
                          <a:schemeClr val="bg1"/>
                        </a:solidFill>
                      </a:rPr>
                      <a:pPr>
                        <a:defRPr sz="1000">
                          <a:solidFill>
                            <a:schemeClr val="bg1"/>
                          </a:solidFill>
                        </a:defRPr>
                      </a:pPr>
                      <a:t>[CELLRANGE]</a:t>
                    </a:fld>
                    <a:r>
                      <a:rPr lang="en-US" baseline="0">
                        <a:solidFill>
                          <a:schemeClr val="bg1"/>
                        </a:solidFill>
                      </a:rPr>
                      <a:t>, </a:t>
                    </a:r>
                    <a:fld id="{D2A780DE-F524-49BB-8091-A704DEF1BCC2}" type="VALUE">
                      <a:rPr lang="en-US" baseline="0">
                        <a:solidFill>
                          <a:schemeClr val="bg1"/>
                        </a:solidFill>
                      </a:rPr>
                      <a:pPr>
                        <a:defRPr sz="1000">
                          <a:solidFill>
                            <a:schemeClr val="bg1"/>
                          </a:solidFill>
                        </a:defRPr>
                      </a:pPr>
                      <a:t>[VALUE]</a:t>
                    </a:fld>
                    <a:endParaRPr lang="en-US"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4548958407226124"/>
                      <c:h val="0.16870896615085457"/>
                    </c:manualLayout>
                  </c15:layout>
                  <c15:dlblFieldTable/>
                  <c15:showDataLabelsRange val="1"/>
                </c:ext>
                <c:ext xmlns:c16="http://schemas.microsoft.com/office/drawing/2014/chart" uri="{C3380CC4-5D6E-409C-BE32-E72D297353CC}">
                  <c16:uniqueId val="{00000001-5405-4715-AED7-3176AED73CF0}"/>
                </c:ext>
              </c:extLst>
            </c:dLbl>
            <c:dLbl>
              <c:idx val="1"/>
              <c:layout>
                <c:manualLayout>
                  <c:x val="1.2121209938419715E-3"/>
                  <c:y val="-5.0311744398206702E-2"/>
                </c:manualLayout>
              </c:layout>
              <c:tx>
                <c:rich>
                  <a:bodyPr/>
                  <a:lstStyle/>
                  <a:p>
                    <a:fld id="{9E7D0E5A-CD67-4538-9944-8EEB06AE0215}" type="CELLRANGE">
                      <a:rPr lang="en-US" baseline="0"/>
                      <a:pPr/>
                      <a:t>[CELLRANGE]</a:t>
                    </a:fld>
                    <a:r>
                      <a:rPr lang="en-US" baseline="0"/>
                      <a:t>, </a:t>
                    </a:r>
                    <a:fld id="{E2FCD336-C7A4-4DBC-9494-444ED2D2ABE2}" type="VALUE">
                      <a:rPr lang="en-US" baseline="0"/>
                      <a:pPr/>
                      <a:t>[VALUE]</a:t>
                    </a:fld>
                    <a:endParaRPr lang="en-US" baseline="0"/>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405-4715-AED7-3176AED73CF0}"/>
                </c:ext>
              </c:extLst>
            </c:dLbl>
            <c:dLbl>
              <c:idx val="2"/>
              <c:layout>
                <c:manualLayout>
                  <c:x val="-7.3370146563814364E-3"/>
                  <c:y val="-1.8788997631125518E-2"/>
                </c:manualLayout>
              </c:layout>
              <c:tx>
                <c:rich>
                  <a:bodyPr/>
                  <a:lstStyle/>
                  <a:p>
                    <a:fld id="{C0709BEE-5811-4202-9A7B-6F7ED2B5A341}" type="CELLRANGE">
                      <a:rPr lang="en-US" baseline="0"/>
                      <a:pPr/>
                      <a:t>[CELLRANGE]</a:t>
                    </a:fld>
                    <a:r>
                      <a:rPr lang="en-US" baseline="0"/>
                      <a:t>, </a:t>
                    </a:r>
                    <a:fld id="{2F22335C-8541-4AF8-918B-621E2E575B1F}" type="VALUE">
                      <a:rPr lang="en-US" baseline="0"/>
                      <a:pPr/>
                      <a:t>[VALUE]</a:t>
                    </a:fld>
                    <a:endParaRPr lang="en-US" baseline="0"/>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405-4715-AED7-3176AED73CF0}"/>
                </c:ext>
              </c:extLst>
            </c:dLbl>
            <c:dLbl>
              <c:idx val="3"/>
              <c:layout>
                <c:manualLayout>
                  <c:x val="2.5678560855280858E-3"/>
                  <c:y val="2.0918639670977936E-2"/>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fld id="{5F9FD920-FECF-4A34-8B66-C1E6BB246773}" type="CELLRANGE">
                      <a:rPr lang="en-US" baseline="0"/>
                      <a:pPr>
                        <a:defRPr sz="1000"/>
                      </a:pPr>
                      <a:t>[CELLRANGE]</a:t>
                    </a:fld>
                    <a:r>
                      <a:rPr lang="en-US" baseline="0"/>
                      <a:t>, </a:t>
                    </a:r>
                    <a:fld id="{F75BFEF9-A500-4922-9EA0-42A0D5B9B69A}" type="VALUE">
                      <a:rPr lang="en-US" baseline="0"/>
                      <a:pPr>
                        <a:defRPr sz="1000"/>
                      </a:pPr>
                      <a:t>[VALUE]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4458552341080866"/>
                      <c:h val="9.1284172644071376E-2"/>
                    </c:manualLayout>
                  </c15:layout>
                  <c15:dlblFieldTable/>
                  <c15:showDataLabelsRange val="1"/>
                </c:ext>
                <c:ext xmlns:c16="http://schemas.microsoft.com/office/drawing/2014/chart" uri="{C3380CC4-5D6E-409C-BE32-E72D297353CC}">
                  <c16:uniqueId val="{00000007-5405-4715-AED7-3176AED73CF0}"/>
                </c:ext>
              </c:extLst>
            </c:dLbl>
            <c:dLbl>
              <c:idx val="4"/>
              <c:layout>
                <c:manualLayout>
                  <c:x val="2.3849934702856575E-2"/>
                  <c:y val="-1.1032660176554403E-2"/>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fld id="{1E72DC78-C2E6-454D-87C5-D7BE588F3F6C}" type="CELLRANGE">
                      <a:rPr lang="en-US" baseline="0"/>
                      <a:pPr>
                        <a:defRPr sz="1000"/>
                      </a:pPr>
                      <a:t>[CELLRANGE]</a:t>
                    </a:fld>
                    <a:r>
                      <a:rPr lang="en-US" baseline="0"/>
                      <a:t>, </a:t>
                    </a:r>
                    <a:fld id="{A192B6C7-2191-4D08-BF61-7D28653D60DC}" type="VALUE">
                      <a:rPr lang="en-US" baseline="0"/>
                      <a:pPr>
                        <a:defRPr sz="1000"/>
                      </a:pPr>
                      <a:t>[VALUE]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3356208342907606"/>
                      <c:h val="8.5259688752568466E-2"/>
                    </c:manualLayout>
                  </c15:layout>
                  <c15:dlblFieldTable/>
                  <c15:showDataLabelsRange val="1"/>
                </c:ext>
                <c:ext xmlns:c16="http://schemas.microsoft.com/office/drawing/2014/chart" uri="{C3380CC4-5D6E-409C-BE32-E72D297353CC}">
                  <c16:uniqueId val="{00000009-5405-4715-AED7-3176AED73CF0}"/>
                </c:ext>
              </c:extLst>
            </c:dLbl>
            <c:dLbl>
              <c:idx val="5"/>
              <c:layout>
                <c:manualLayout>
                  <c:x val="0.1772242959249471"/>
                  <c:y val="-2.7893152030141487E-2"/>
                </c:manualLayout>
              </c:layout>
              <c:tx>
                <c:rich>
                  <a:bodyPr/>
                  <a:lstStyle/>
                  <a:p>
                    <a:endParaRPr lang="en-US" baseline="0"/>
                  </a:p>
                </c:rich>
              </c:tx>
              <c:dLblPos val="bestFit"/>
              <c:showLegendKey val="0"/>
              <c:showVal val="1"/>
              <c:showCatName val="0"/>
              <c:showSerName val="0"/>
              <c:showPercent val="0"/>
              <c:showBubbleSize val="0"/>
              <c:extLst>
                <c:ext xmlns:c15="http://schemas.microsoft.com/office/drawing/2012/chart" uri="{CE6537A1-D6FC-4f65-9D91-7224C49458BB}">
                  <c15:layout>
                    <c:manualLayout>
                      <c:w val="0.31648945557381175"/>
                      <c:h val="6.0068426502393711E-2"/>
                    </c:manualLayout>
                  </c15:layout>
                  <c15:showDataLabelsRange val="0"/>
                </c:ext>
                <c:ext xmlns:c16="http://schemas.microsoft.com/office/drawing/2014/chart" uri="{C3380CC4-5D6E-409C-BE32-E72D297353CC}">
                  <c16:uniqueId val="{0000000B-5405-4715-AED7-3176AED73CF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Worksheet!$D$58:$D$63</c:f>
              <c:strCache>
                <c:ptCount val="5"/>
                <c:pt idx="0">
                  <c:v>Salary which may include annual leave, sick leave, and holidays</c:v>
                </c:pt>
                <c:pt idx="1">
                  <c:v>Estimated Health Care</c:v>
                </c:pt>
                <c:pt idx="2">
                  <c:v>Retirement</c:v>
                </c:pt>
                <c:pt idx="3">
                  <c:v>SS/Medicare</c:v>
                </c:pt>
                <c:pt idx="4">
                  <c:v>Other (Basic Life /LTD)</c:v>
                </c:pt>
              </c:strCache>
            </c:strRef>
          </c:cat>
          <c:val>
            <c:numRef>
              <c:f>Worksheet!$E$58:$E$63</c:f>
              <c:numCache>
                <c:formatCode>0.0%</c:formatCode>
                <c:ptCount val="6"/>
                <c:pt idx="0">
                  <c:v>0.65700000000000003</c:v>
                </c:pt>
                <c:pt idx="1">
                  <c:v>0.22</c:v>
                </c:pt>
                <c:pt idx="2">
                  <c:v>6.9000000000000006E-2</c:v>
                </c:pt>
                <c:pt idx="3">
                  <c:v>0.05</c:v>
                </c:pt>
                <c:pt idx="4">
                  <c:v>3.0000000000000001E-3</c:v>
                </c:pt>
              </c:numCache>
            </c:numRef>
          </c:val>
          <c:extLst>
            <c:ext xmlns:c15="http://schemas.microsoft.com/office/drawing/2012/chart" uri="{02D57815-91ED-43cb-92C2-25804820EDAC}">
              <c15:datalabelsRange>
                <c15:f>Worksheet!$D$58:$D$63</c15:f>
                <c15:dlblRangeCache>
                  <c:ptCount val="6"/>
                  <c:pt idx="0">
                    <c:v>Salary which may include annual leave, sick leave, and holidays</c:v>
                  </c:pt>
                  <c:pt idx="1">
                    <c:v>Estimated Health Care</c:v>
                  </c:pt>
                  <c:pt idx="2">
                    <c:v>Retirement</c:v>
                  </c:pt>
                  <c:pt idx="3">
                    <c:v>SS/Medicare</c:v>
                  </c:pt>
                  <c:pt idx="4">
                    <c:v>Other (Basic Life /LTD)</c:v>
                  </c:pt>
                </c15:dlblRangeCache>
              </c15:datalabelsRange>
            </c:ext>
            <c:ext xmlns:c16="http://schemas.microsoft.com/office/drawing/2014/chart" uri="{C3380CC4-5D6E-409C-BE32-E72D297353CC}">
              <c16:uniqueId val="{00000014-5405-4715-AED7-3176AED73CF0}"/>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cid:image001.png@01D76E76.D6B19EC0" TargetMode="Externa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47625</xdr:colOff>
      <xdr:row>9</xdr:row>
      <xdr:rowOff>19052</xdr:rowOff>
    </xdr:from>
    <xdr:to>
      <xdr:col>12</xdr:col>
      <xdr:colOff>238125</xdr:colOff>
      <xdr:row>26</xdr:row>
      <xdr:rowOff>85726</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171450</xdr:colOff>
      <xdr:row>2</xdr:row>
      <xdr:rowOff>66675</xdr:rowOff>
    </xdr:from>
    <xdr:to>
      <xdr:col>22</xdr:col>
      <xdr:colOff>267479</xdr:colOff>
      <xdr:row>10</xdr:row>
      <xdr:rowOff>133567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4992350" y="704850"/>
          <a:ext cx="5582429" cy="1552792"/>
        </a:xfrm>
        <a:prstGeom prst="rect">
          <a:avLst/>
        </a:prstGeom>
      </xdr:spPr>
    </xdr:pic>
    <xdr:clientData/>
  </xdr:twoCellAnchor>
  <xdr:twoCellAnchor editAs="oneCell">
    <xdr:from>
      <xdr:col>7</xdr:col>
      <xdr:colOff>7620</xdr:colOff>
      <xdr:row>14</xdr:row>
      <xdr:rowOff>207645</xdr:rowOff>
    </xdr:from>
    <xdr:to>
      <xdr:col>11</xdr:col>
      <xdr:colOff>702945</xdr:colOff>
      <xdr:row>19</xdr:row>
      <xdr:rowOff>16791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9056370" y="3979545"/>
          <a:ext cx="5297805" cy="912141"/>
        </a:xfrm>
        <a:prstGeom prst="rect">
          <a:avLst/>
        </a:prstGeom>
      </xdr:spPr>
    </xdr:pic>
    <xdr:clientData/>
  </xdr:twoCellAnchor>
  <xdr:twoCellAnchor editAs="oneCell">
    <xdr:from>
      <xdr:col>0</xdr:col>
      <xdr:colOff>539115</xdr:colOff>
      <xdr:row>15</xdr:row>
      <xdr:rowOff>91440</xdr:rowOff>
    </xdr:from>
    <xdr:to>
      <xdr:col>5</xdr:col>
      <xdr:colOff>1526961</xdr:colOff>
      <xdr:row>33</xdr:row>
      <xdr:rowOff>73809</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539115" y="4082415"/>
          <a:ext cx="6921921" cy="3839994"/>
        </a:xfrm>
        <a:prstGeom prst="rect">
          <a:avLst/>
        </a:prstGeom>
      </xdr:spPr>
    </xdr:pic>
    <xdr:clientData/>
  </xdr:twoCellAnchor>
  <xdr:twoCellAnchor>
    <xdr:from>
      <xdr:col>6</xdr:col>
      <xdr:colOff>55245</xdr:colOff>
      <xdr:row>24</xdr:row>
      <xdr:rowOff>140970</xdr:rowOff>
    </xdr:from>
    <xdr:to>
      <xdr:col>8</xdr:col>
      <xdr:colOff>996315</xdr:colOff>
      <xdr:row>28</xdr:row>
      <xdr:rowOff>210055</xdr:rowOff>
    </xdr:to>
    <xdr:pic>
      <xdr:nvPicPr>
        <xdr:cNvPr id="6" name="Picture 5" descr="cid:image001.png@01D76E76.D6B19EC0">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r:link="rId5" cstate="print">
          <a:extLst>
            <a:ext uri="{28A0092B-C50C-407E-A947-70E740481C1C}">
              <a14:useLocalDpi xmlns:a14="http://schemas.microsoft.com/office/drawing/2010/main" val="0"/>
            </a:ext>
          </a:extLst>
        </a:blip>
        <a:srcRect/>
        <a:stretch>
          <a:fillRect/>
        </a:stretch>
      </xdr:blipFill>
      <xdr:spPr bwMode="auto">
        <a:xfrm>
          <a:off x="7560945" y="6103620"/>
          <a:ext cx="3989070" cy="792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7"/>
  <sheetViews>
    <sheetView tabSelected="1" workbookViewId="0">
      <selection activeCell="B5" sqref="B5"/>
    </sheetView>
  </sheetViews>
  <sheetFormatPr defaultRowHeight="15" x14ac:dyDescent="0.25"/>
  <cols>
    <col min="1" max="1" width="36.28515625" customWidth="1"/>
    <col min="2" max="2" width="19.5703125" bestFit="1" customWidth="1"/>
    <col min="3" max="3" width="12.7109375" customWidth="1"/>
    <col min="4" max="4" width="3.28515625" customWidth="1"/>
  </cols>
  <sheetData>
    <row r="1" spans="1:11" ht="26.25" x14ac:dyDescent="0.4">
      <c r="A1" s="61" t="s">
        <v>32</v>
      </c>
      <c r="B1" s="61"/>
      <c r="C1" s="61"/>
      <c r="D1" s="61"/>
      <c r="E1" s="61"/>
      <c r="F1" s="61"/>
      <c r="G1" s="61"/>
      <c r="H1" s="61"/>
      <c r="I1" s="61"/>
      <c r="J1" s="61"/>
      <c r="K1" s="61"/>
    </row>
    <row r="2" spans="1:11" ht="29.25" customHeight="1" thickBot="1" x14ac:dyDescent="0.3"/>
    <row r="3" spans="1:11" ht="21.75" thickBot="1" x14ac:dyDescent="0.4">
      <c r="A3" s="59" t="s">
        <v>30</v>
      </c>
      <c r="B3" s="60"/>
    </row>
    <row r="4" spans="1:11" x14ac:dyDescent="0.25">
      <c r="A4" s="16" t="s">
        <v>47</v>
      </c>
      <c r="B4" s="33">
        <v>2500</v>
      </c>
      <c r="C4" t="s">
        <v>48</v>
      </c>
    </row>
    <row r="5" spans="1:11" x14ac:dyDescent="0.25">
      <c r="A5" s="16" t="s">
        <v>27</v>
      </c>
      <c r="B5" s="34">
        <v>10</v>
      </c>
      <c r="C5" t="s">
        <v>45</v>
      </c>
    </row>
    <row r="6" spans="1:11" x14ac:dyDescent="0.25">
      <c r="A6" s="16" t="s">
        <v>28</v>
      </c>
      <c r="B6" s="34" t="s">
        <v>63</v>
      </c>
      <c r="C6" t="s">
        <v>46</v>
      </c>
    </row>
    <row r="7" spans="1:11" ht="15.75" thickBot="1" x14ac:dyDescent="0.3">
      <c r="A7" s="17" t="s">
        <v>66</v>
      </c>
      <c r="B7" s="35" t="s">
        <v>68</v>
      </c>
      <c r="C7" t="s">
        <v>69</v>
      </c>
    </row>
    <row r="9" spans="1:11" x14ac:dyDescent="0.25">
      <c r="C9" s="52" t="s">
        <v>55</v>
      </c>
    </row>
    <row r="10" spans="1:11" x14ac:dyDescent="0.25">
      <c r="A10" s="4"/>
      <c r="C10" s="52" t="s">
        <v>56</v>
      </c>
    </row>
    <row r="11" spans="1:11" ht="18.75" x14ac:dyDescent="0.3">
      <c r="A11" s="62" t="s">
        <v>64</v>
      </c>
      <c r="B11" s="62"/>
      <c r="C11" s="52" t="s">
        <v>57</v>
      </c>
    </row>
    <row r="12" spans="1:11" ht="18.75" x14ac:dyDescent="0.3">
      <c r="A12" s="49" t="s">
        <v>4</v>
      </c>
      <c r="B12" s="44">
        <f>Worksheet!C9</f>
        <v>30000</v>
      </c>
      <c r="C12" s="50">
        <f t="shared" ref="C12:C18" si="0">SUM(B12/$B$19)</f>
        <v>0.65720726345467573</v>
      </c>
    </row>
    <row r="13" spans="1:11" ht="18.75" x14ac:dyDescent="0.3">
      <c r="A13" s="49" t="s">
        <v>50</v>
      </c>
      <c r="B13" s="44">
        <f>Worksheet!D9</f>
        <v>10056</v>
      </c>
      <c r="C13" s="50">
        <f t="shared" si="0"/>
        <v>0.22029587471000731</v>
      </c>
    </row>
    <row r="14" spans="1:11" ht="18.75" x14ac:dyDescent="0.3">
      <c r="A14" s="49" t="s">
        <v>62</v>
      </c>
      <c r="B14" s="44">
        <f>Worksheet!E9</f>
        <v>3138</v>
      </c>
      <c r="C14" s="50">
        <f t="shared" si="0"/>
        <v>6.8743879757359086E-2</v>
      </c>
    </row>
    <row r="15" spans="1:11" ht="18.75" x14ac:dyDescent="0.3">
      <c r="A15" s="49" t="s">
        <v>0</v>
      </c>
      <c r="B15" s="44">
        <f>Worksheet!F9</f>
        <v>1860</v>
      </c>
      <c r="C15" s="50">
        <f t="shared" si="0"/>
        <v>4.0746850334189899E-2</v>
      </c>
    </row>
    <row r="16" spans="1:11" ht="18.75" x14ac:dyDescent="0.3">
      <c r="A16" s="49" t="s">
        <v>1</v>
      </c>
      <c r="B16" s="44">
        <f>Worksheet!G9</f>
        <v>435</v>
      </c>
      <c r="C16" s="50">
        <f t="shared" si="0"/>
        <v>9.5295053200927984E-3</v>
      </c>
    </row>
    <row r="17" spans="1:11" ht="18.75" x14ac:dyDescent="0.3">
      <c r="A17" s="49" t="s">
        <v>51</v>
      </c>
      <c r="B17" s="44">
        <f>Worksheet!H9</f>
        <v>16.2</v>
      </c>
      <c r="C17" s="50">
        <f t="shared" si="0"/>
        <v>3.5489192226552488E-4</v>
      </c>
    </row>
    <row r="18" spans="1:11" ht="18.75" x14ac:dyDescent="0.3">
      <c r="A18" s="49" t="s">
        <v>3</v>
      </c>
      <c r="B18" s="44">
        <f>Worksheet!I9</f>
        <v>142.5</v>
      </c>
      <c r="C18" s="50">
        <f t="shared" si="0"/>
        <v>3.1217345014097099E-3</v>
      </c>
    </row>
    <row r="19" spans="1:11" ht="24" thickBot="1" x14ac:dyDescent="0.4">
      <c r="A19" s="42" t="s">
        <v>31</v>
      </c>
      <c r="B19" s="46">
        <f>SUM(B12:B18)</f>
        <v>45647.7</v>
      </c>
      <c r="C19" s="36"/>
    </row>
    <row r="20" spans="1:11" ht="15.75" thickTop="1" x14ac:dyDescent="0.25"/>
    <row r="21" spans="1:11" ht="18.75" x14ac:dyDescent="0.3">
      <c r="A21" s="63" t="s">
        <v>72</v>
      </c>
      <c r="B21" s="64"/>
    </row>
    <row r="22" spans="1:11" ht="18.75" x14ac:dyDescent="0.3">
      <c r="A22" s="49" t="s">
        <v>49</v>
      </c>
      <c r="B22" s="45">
        <f>Worksheet!J9</f>
        <v>1730.3999999999999</v>
      </c>
      <c r="C22" s="50"/>
    </row>
    <row r="23" spans="1:11" ht="18.75" x14ac:dyDescent="0.3">
      <c r="A23" s="49" t="s">
        <v>6</v>
      </c>
      <c r="B23" s="45">
        <f>Worksheet!K9</f>
        <v>1730.3999999999999</v>
      </c>
      <c r="C23" s="50"/>
    </row>
    <row r="24" spans="1:11" ht="18.75" x14ac:dyDescent="0.3">
      <c r="A24" s="49" t="s">
        <v>23</v>
      </c>
      <c r="B24" s="45">
        <f>Worksheet!L9</f>
        <v>1499.68</v>
      </c>
      <c r="C24" s="51"/>
    </row>
    <row r="25" spans="1:11" ht="36.75" customHeight="1" x14ac:dyDescent="0.25"/>
    <row r="26" spans="1:11" ht="57.75" customHeight="1" x14ac:dyDescent="0.25">
      <c r="A26" s="65" t="s">
        <v>52</v>
      </c>
      <c r="B26" s="65"/>
      <c r="C26" s="65"/>
      <c r="D26" s="55"/>
      <c r="E26" s="55"/>
      <c r="F26" s="55"/>
      <c r="G26" s="55"/>
      <c r="H26" s="55"/>
      <c r="I26" s="55"/>
      <c r="J26" s="55"/>
      <c r="K26" s="55"/>
    </row>
    <row r="27" spans="1:11" ht="28.5" customHeight="1" x14ac:dyDescent="0.25">
      <c r="A27" t="s">
        <v>67</v>
      </c>
    </row>
  </sheetData>
  <sheetProtection algorithmName="SHA-512" hashValue="cggj9g7VerpcG80ruBTwo8uGMA0EAJe4JK4YImLi52mdJqm90Opqt5sV8f0K7wlZ5tXz2GH2rPHctoJ6RPaIzA==" saltValue="h52G1Hj0IJ2se6K0WBP4JA==" spinCount="100000" sheet="1" objects="1" scenarios="1"/>
  <mergeCells count="5">
    <mergeCell ref="A3:B3"/>
    <mergeCell ref="A1:K1"/>
    <mergeCell ref="A11:B11"/>
    <mergeCell ref="A21:B21"/>
    <mergeCell ref="A26:C26"/>
  </mergeCells>
  <dataValidations count="2">
    <dataValidation type="list" allowBlank="1" showInputMessage="1" showErrorMessage="1" sqref="B5" xr:uid="{00000000-0002-0000-0000-000000000000}">
      <formula1>"10,12,14"</formula1>
    </dataValidation>
    <dataValidation type="list" allowBlank="1" showInputMessage="1" showErrorMessage="1" sqref="B6" xr:uid="{00000000-0002-0000-0000-000001000000}">
      <formula1>"Civilian, Uniformed Patrol"</formula1>
    </dataValidation>
  </dataValidations>
  <pageMargins left="0.25" right="0.25" top="0.75" bottom="0.25" header="0.3" footer="0.3"/>
  <pageSetup scale="97"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Worksheet!$C$14:$C$19</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5"/>
  <sheetViews>
    <sheetView workbookViewId="0">
      <selection activeCell="G13" sqref="G13"/>
    </sheetView>
  </sheetViews>
  <sheetFormatPr defaultRowHeight="15" x14ac:dyDescent="0.25"/>
  <cols>
    <col min="3" max="3" width="19" customWidth="1"/>
    <col min="4" max="4" width="24.7109375" customWidth="1"/>
    <col min="5" max="5" width="25" customWidth="1"/>
    <col min="6" max="6" width="22.85546875" customWidth="1"/>
    <col min="7" max="7" width="22.5703125" customWidth="1"/>
    <col min="8" max="8" width="22" bestFit="1" customWidth="1"/>
    <col min="9" max="9" width="20" bestFit="1" customWidth="1"/>
    <col min="10" max="10" width="10.5703125" bestFit="1" customWidth="1"/>
    <col min="11" max="11" width="14.42578125" bestFit="1" customWidth="1"/>
    <col min="12" max="12" width="15" bestFit="1" customWidth="1"/>
    <col min="13" max="13" width="13.85546875" customWidth="1"/>
  </cols>
  <sheetData>
    <row r="1" spans="1:22" ht="31.5" customHeight="1" x14ac:dyDescent="0.4">
      <c r="A1" s="7" t="s">
        <v>22</v>
      </c>
    </row>
    <row r="2" spans="1:22" ht="18.75" x14ac:dyDescent="0.3">
      <c r="A2" t="s">
        <v>26</v>
      </c>
      <c r="C2" t="s">
        <v>44</v>
      </c>
      <c r="H2" s="68" t="s">
        <v>79</v>
      </c>
    </row>
    <row r="3" spans="1:22" x14ac:dyDescent="0.25">
      <c r="C3" t="s">
        <v>60</v>
      </c>
      <c r="H3" s="68"/>
    </row>
    <row r="4" spans="1:22" ht="15" customHeight="1" x14ac:dyDescent="0.25">
      <c r="H4" s="41">
        <f>ROUNDUP(C9,-3)</f>
        <v>30000</v>
      </c>
    </row>
    <row r="6" spans="1:22" ht="15" customHeight="1" x14ac:dyDescent="0.3">
      <c r="B6" s="12" t="s">
        <v>34</v>
      </c>
      <c r="C6" s="8" t="s">
        <v>9</v>
      </c>
      <c r="D6" s="8" t="s">
        <v>10</v>
      </c>
      <c r="E6" s="24" t="s">
        <v>16</v>
      </c>
      <c r="F6" s="8" t="s">
        <v>11</v>
      </c>
      <c r="G6" s="8" t="s">
        <v>17</v>
      </c>
      <c r="H6" s="8" t="s">
        <v>12</v>
      </c>
      <c r="I6" s="8" t="s">
        <v>13</v>
      </c>
      <c r="J6" s="8" t="s">
        <v>14</v>
      </c>
      <c r="K6" s="8" t="s">
        <v>15</v>
      </c>
      <c r="L6" s="8" t="s">
        <v>24</v>
      </c>
      <c r="N6" s="10"/>
      <c r="O6" s="10"/>
      <c r="P6" s="10"/>
      <c r="Q6" s="10"/>
      <c r="R6" s="10"/>
      <c r="S6" s="10"/>
      <c r="T6" s="10"/>
      <c r="U6" s="10"/>
      <c r="V6" s="10"/>
    </row>
    <row r="7" spans="1:22" x14ac:dyDescent="0.25">
      <c r="B7" s="12" t="s">
        <v>35</v>
      </c>
      <c r="C7" s="15" t="s">
        <v>4</v>
      </c>
      <c r="D7" s="15" t="s">
        <v>25</v>
      </c>
      <c r="E7" s="15" t="s">
        <v>7</v>
      </c>
      <c r="F7" s="15" t="s">
        <v>0</v>
      </c>
      <c r="G7" s="15" t="s">
        <v>1</v>
      </c>
      <c r="H7" s="15" t="s">
        <v>2</v>
      </c>
      <c r="I7" s="15" t="s">
        <v>3</v>
      </c>
      <c r="J7" s="15" t="s">
        <v>5</v>
      </c>
      <c r="K7" s="15" t="s">
        <v>19</v>
      </c>
      <c r="L7" s="15" t="s">
        <v>23</v>
      </c>
      <c r="M7" s="15" t="s">
        <v>21</v>
      </c>
      <c r="N7" s="10"/>
      <c r="O7" s="10"/>
      <c r="P7" s="10"/>
      <c r="Q7" s="10"/>
      <c r="R7" s="10"/>
      <c r="S7" s="10"/>
      <c r="T7" s="10"/>
      <c r="U7" s="10"/>
      <c r="V7" s="10"/>
    </row>
    <row r="8" spans="1:22" s="18" customFormat="1" ht="12.75" x14ac:dyDescent="0.2">
      <c r="B8" s="23" t="s">
        <v>36</v>
      </c>
      <c r="C8" s="19"/>
      <c r="D8" s="20" t="s">
        <v>54</v>
      </c>
      <c r="E8" s="22" t="s">
        <v>33</v>
      </c>
      <c r="F8" s="19"/>
      <c r="G8" s="19"/>
      <c r="H8" s="47" t="s">
        <v>61</v>
      </c>
      <c r="I8" s="22" t="s">
        <v>33</v>
      </c>
      <c r="J8" s="19"/>
      <c r="K8" s="19" t="s">
        <v>29</v>
      </c>
      <c r="L8" s="19" t="s">
        <v>74</v>
      </c>
      <c r="M8" s="19"/>
      <c r="N8" s="21"/>
      <c r="O8" s="21"/>
      <c r="P8" s="21"/>
      <c r="Q8" s="21"/>
      <c r="R8" s="21"/>
      <c r="S8" s="21"/>
      <c r="T8" s="21"/>
      <c r="U8" s="21"/>
      <c r="V8" s="21"/>
    </row>
    <row r="9" spans="1:22" x14ac:dyDescent="0.25">
      <c r="B9" s="13">
        <f>'Total Compensation'!B5</f>
        <v>10</v>
      </c>
      <c r="C9" s="6">
        <f>'Total Compensation'!B4*12</f>
        <v>30000</v>
      </c>
      <c r="D9" s="32">
        <f>D14*12</f>
        <v>10056</v>
      </c>
      <c r="E9" s="32">
        <f>IF('Total Compensation'!$B$6="Civilian",ROUND($C$9*(0.0908+0.0138),0),ROUND($C$9*(0.16741+0.0138),0))</f>
        <v>3138</v>
      </c>
      <c r="F9" s="5">
        <f>IF(C9&lt;128400,(C9*0.062),128400*0.062)</f>
        <v>1860</v>
      </c>
      <c r="G9" s="5">
        <f>C9*0.0145</f>
        <v>435</v>
      </c>
      <c r="H9" s="32">
        <f>(H4/1000)*0.045*12</f>
        <v>16.2</v>
      </c>
      <c r="I9" s="32">
        <f>C9*0.00475</f>
        <v>142.5</v>
      </c>
      <c r="J9" s="5">
        <f>ROUND($C$9/2080,2)*$B$9*12</f>
        <v>1730.3999999999999</v>
      </c>
      <c r="K9" s="5">
        <f>ROUND($C$9/2080,2)*10*12</f>
        <v>1730.3999999999999</v>
      </c>
      <c r="L9" s="5">
        <f>ROUND($C$9/2080,2)*13*8</f>
        <v>1499.68</v>
      </c>
      <c r="M9" s="5">
        <f>SUM(C9:L9)</f>
        <v>50608.18</v>
      </c>
    </row>
    <row r="10" spans="1:22" x14ac:dyDescent="0.25">
      <c r="B10" s="26" t="s">
        <v>37</v>
      </c>
      <c r="C10" s="6"/>
      <c r="D10" s="25"/>
      <c r="E10" s="25" t="s">
        <v>77</v>
      </c>
      <c r="F10" s="25" t="s">
        <v>58</v>
      </c>
      <c r="G10" s="27" t="s">
        <v>59</v>
      </c>
      <c r="H10" s="27" t="s">
        <v>76</v>
      </c>
      <c r="I10" s="27" t="s">
        <v>75</v>
      </c>
      <c r="J10" s="5"/>
      <c r="K10" s="14"/>
      <c r="L10" s="2"/>
      <c r="M10" s="2"/>
    </row>
    <row r="11" spans="1:22" ht="15" customHeight="1" x14ac:dyDescent="0.25">
      <c r="E11" s="1"/>
      <c r="F11" s="1"/>
      <c r="G11" s="11"/>
      <c r="H11" s="11"/>
      <c r="I11" s="11"/>
      <c r="J11" s="11"/>
      <c r="K11" s="2"/>
      <c r="L11" s="2"/>
      <c r="M11" s="2"/>
    </row>
    <row r="12" spans="1:22" ht="90" x14ac:dyDescent="0.25">
      <c r="A12" s="12"/>
      <c r="B12" s="28" t="s">
        <v>8</v>
      </c>
      <c r="C12" s="29" t="s">
        <v>38</v>
      </c>
      <c r="D12" s="30" t="s">
        <v>39</v>
      </c>
      <c r="E12" s="29" t="s">
        <v>41</v>
      </c>
      <c r="F12" s="29" t="s">
        <v>20</v>
      </c>
      <c r="G12" s="31" t="s">
        <v>20</v>
      </c>
      <c r="H12" s="30" t="s">
        <v>39</v>
      </c>
      <c r="I12" s="29" t="s">
        <v>40</v>
      </c>
      <c r="J12" s="31" t="s">
        <v>42</v>
      </c>
      <c r="K12" s="31" t="s">
        <v>42</v>
      </c>
      <c r="L12" s="30" t="s">
        <v>43</v>
      </c>
    </row>
    <row r="13" spans="1:22" ht="17.25" x14ac:dyDescent="0.3">
      <c r="D13" s="53" t="s">
        <v>65</v>
      </c>
      <c r="G13" s="11"/>
      <c r="H13" s="11"/>
      <c r="I13" s="11"/>
      <c r="J13" s="11"/>
    </row>
    <row r="14" spans="1:22" x14ac:dyDescent="0.25">
      <c r="D14" s="54">
        <v>838</v>
      </c>
    </row>
    <row r="15" spans="1:22" ht="17.25" x14ac:dyDescent="0.3">
      <c r="A15" s="66"/>
      <c r="B15" s="8"/>
      <c r="D15" s="43" t="s">
        <v>80</v>
      </c>
      <c r="H15" s="43" t="s">
        <v>81</v>
      </c>
    </row>
    <row r="16" spans="1:22" ht="17.25" x14ac:dyDescent="0.3">
      <c r="A16" s="67"/>
      <c r="B16" s="8"/>
      <c r="D16" t="str">
        <f>IF('Total Compensation'!B$7=Worksheet!C16,Worksheet!B16*12,"")</f>
        <v/>
      </c>
      <c r="G16" s="48"/>
      <c r="H16" s="48"/>
    </row>
    <row r="17" spans="1:8" ht="17.25" x14ac:dyDescent="0.3">
      <c r="A17" s="8"/>
      <c r="B17" s="8"/>
      <c r="D17" t="str">
        <f>IF('Total Compensation'!B$7=Worksheet!C17,Worksheet!B17*12,"")</f>
        <v/>
      </c>
      <c r="G17" s="48"/>
      <c r="H17" s="48"/>
    </row>
    <row r="18" spans="1:8" ht="17.25" x14ac:dyDescent="0.3">
      <c r="A18" s="8"/>
      <c r="B18" s="8"/>
      <c r="D18" t="str">
        <f>IF('Total Compensation'!B$7=Worksheet!C18,Worksheet!B18*12,"")</f>
        <v/>
      </c>
      <c r="G18" s="48"/>
      <c r="H18" s="48"/>
    </row>
    <row r="19" spans="1:8" ht="17.25" x14ac:dyDescent="0.3">
      <c r="A19" s="8"/>
      <c r="B19" s="8"/>
      <c r="D19" t="str">
        <f>IF('Total Compensation'!B$7=Worksheet!C19,Worksheet!B19*12,"")</f>
        <v/>
      </c>
      <c r="G19" s="48"/>
      <c r="H19" s="48"/>
    </row>
    <row r="20" spans="1:8" ht="17.25" x14ac:dyDescent="0.3">
      <c r="A20" s="8"/>
    </row>
    <row r="21" spans="1:8" ht="17.25" x14ac:dyDescent="0.3">
      <c r="A21" s="8"/>
    </row>
    <row r="22" spans="1:8" ht="17.25" x14ac:dyDescent="0.3">
      <c r="A22" s="8"/>
      <c r="G22" s="43" t="s">
        <v>53</v>
      </c>
    </row>
    <row r="23" spans="1:8" ht="17.25" x14ac:dyDescent="0.3">
      <c r="A23" s="8"/>
    </row>
    <row r="24" spans="1:8" ht="17.25" x14ac:dyDescent="0.3">
      <c r="A24" s="8"/>
      <c r="B24" s="9"/>
      <c r="G24" s="57" t="s">
        <v>78</v>
      </c>
    </row>
    <row r="25" spans="1:8" x14ac:dyDescent="0.25">
      <c r="B25" s="4"/>
    </row>
    <row r="29" spans="1:8" ht="22.5" customHeight="1" x14ac:dyDescent="0.25"/>
    <row r="30" spans="1:8" ht="25.5" customHeight="1" x14ac:dyDescent="0.25"/>
    <row r="31" spans="1:8" ht="15" customHeight="1" x14ac:dyDescent="0.25">
      <c r="H31" s="58"/>
    </row>
    <row r="32" spans="1:8" ht="9" customHeight="1" x14ac:dyDescent="0.25">
      <c r="G32" s="58"/>
      <c r="H32" s="58"/>
    </row>
    <row r="33" ht="19.5" customHeight="1" x14ac:dyDescent="0.25"/>
    <row r="34" ht="10.5" customHeight="1" x14ac:dyDescent="0.25"/>
    <row r="35" ht="19.5" customHeight="1" x14ac:dyDescent="0.25"/>
    <row r="39" ht="7.5" customHeight="1" x14ac:dyDescent="0.25"/>
    <row r="42" ht="7.5" customHeight="1" x14ac:dyDescent="0.25"/>
    <row r="43" ht="7.5" customHeight="1" x14ac:dyDescent="0.25"/>
    <row r="58" spans="4:6" ht="39" x14ac:dyDescent="0.25">
      <c r="D58" s="56" t="s">
        <v>73</v>
      </c>
      <c r="E58" s="3">
        <f t="shared" ref="E58:E62" si="0">ROUND(F58/$F$64,3)</f>
        <v>0.65700000000000003</v>
      </c>
      <c r="F58" s="39">
        <f>C9</f>
        <v>30000</v>
      </c>
    </row>
    <row r="59" spans="4:6" x14ac:dyDescent="0.25">
      <c r="D59" s="40" t="s">
        <v>18</v>
      </c>
      <c r="E59" s="3">
        <f t="shared" si="0"/>
        <v>0.22</v>
      </c>
      <c r="F59" s="39">
        <f>D9</f>
        <v>10056</v>
      </c>
    </row>
    <row r="60" spans="4:6" x14ac:dyDescent="0.25">
      <c r="D60" s="40" t="s">
        <v>7</v>
      </c>
      <c r="E60" s="3">
        <f t="shared" si="0"/>
        <v>6.9000000000000006E-2</v>
      </c>
      <c r="F60" s="39">
        <f>E9</f>
        <v>3138</v>
      </c>
    </row>
    <row r="61" spans="4:6" ht="16.5" customHeight="1" x14ac:dyDescent="0.25">
      <c r="D61" s="40" t="s">
        <v>71</v>
      </c>
      <c r="E61" s="3">
        <f t="shared" si="0"/>
        <v>0.05</v>
      </c>
      <c r="F61" s="39">
        <f>F9+G9</f>
        <v>2295</v>
      </c>
    </row>
    <row r="62" spans="4:6" x14ac:dyDescent="0.25">
      <c r="D62" s="40" t="s">
        <v>70</v>
      </c>
      <c r="E62" s="3">
        <f t="shared" si="0"/>
        <v>3.0000000000000001E-3</v>
      </c>
      <c r="F62" s="39">
        <f>H9+I9</f>
        <v>158.69999999999999</v>
      </c>
    </row>
    <row r="63" spans="4:6" x14ac:dyDescent="0.25">
      <c r="D63" s="40"/>
      <c r="E63" s="3"/>
      <c r="F63" s="41"/>
    </row>
    <row r="64" spans="4:6" ht="24" thickBot="1" x14ac:dyDescent="0.4">
      <c r="D64" s="37" t="s">
        <v>31</v>
      </c>
      <c r="E64" s="36">
        <f>SUM(E58:E63)</f>
        <v>0.999</v>
      </c>
      <c r="F64" s="38">
        <f>SUM(F58:F63)</f>
        <v>45647.7</v>
      </c>
    </row>
    <row r="65" ht="15.75" thickTop="1" x14ac:dyDescent="0.25"/>
  </sheetData>
  <sheetProtection algorithmName="SHA-512" hashValue="rIOvY5EIxaTVpYQjJVzdMuACr1v32GfmPr3e5f0GY5caNjWANfzJm7o9gn2G1RkgKPYcC4a9wrwqo7hUsJM+PA==" saltValue="4aDB5lThFTgYM4wkuqPeOA==" spinCount="100000" sheet="1" objects="1" scenarios="1"/>
  <mergeCells count="2">
    <mergeCell ref="A15:A16"/>
    <mergeCell ref="H2:H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ffd6604b-473e-4a7e-8aad-76a75730bd97">
      <Terms xmlns="http://schemas.microsoft.com/office/infopath/2007/PartnerControls"/>
    </lcf76f155ced4ddcb4097134ff3c332f>
    <TaxCatchAll xmlns="dbd86160-795b-4c54-84b8-dfca46cd916c" xsi:nil="true"/>
    <SharedWithUsers xmlns="dbd86160-795b-4c54-84b8-dfca46cd916c">
      <UserInfo>
        <DisplayName>Julie West</DisplayName>
        <AccountId>28</AccountId>
        <AccountType/>
      </UserInfo>
      <UserInfo>
        <DisplayName>Jennifer Even</DisplayName>
        <AccountId>17</AccountId>
        <AccountType/>
      </UserInfo>
      <UserInfo>
        <DisplayName>Lindsey Harris-Funk</DisplayName>
        <AccountId>25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7614FB3CEA0A4E9E8614DE2806A9D7" ma:contentTypeVersion="20" ma:contentTypeDescription="Create a new document." ma:contentTypeScope="" ma:versionID="606eb1e09f08b8640494801ffe26755d">
  <xsd:schema xmlns:xsd="http://www.w3.org/2001/XMLSchema" xmlns:xs="http://www.w3.org/2001/XMLSchema" xmlns:p="http://schemas.microsoft.com/office/2006/metadata/properties" xmlns:ns1="http://schemas.microsoft.com/sharepoint/v3" xmlns:ns2="ffd6604b-473e-4a7e-8aad-76a75730bd97" xmlns:ns3="dbd86160-795b-4c54-84b8-dfca46cd916c" targetNamespace="http://schemas.microsoft.com/office/2006/metadata/properties" ma:root="true" ma:fieldsID="bd6bf682b963bcc257d799f4a4cc6e46" ns1:_="" ns2:_="" ns3:_="">
    <xsd:import namespace="http://schemas.microsoft.com/sharepoint/v3"/>
    <xsd:import namespace="ffd6604b-473e-4a7e-8aad-76a75730bd97"/>
    <xsd:import namespace="dbd86160-795b-4c54-84b8-dfca46cd916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d6604b-473e-4a7e-8aad-76a75730bd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154c3d3-c780-41d7-a08e-66353326ce01"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d86160-795b-4c54-84b8-dfca46cd916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ebdc768-8247-4545-a2d8-23da81603f6b}" ma:internalName="TaxCatchAll" ma:showField="CatchAllData" ma:web="dbd86160-795b-4c54-84b8-dfca46cd9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EFFE60-E42E-44C1-B887-EEC4C308AD0C}">
  <ds:schemaRefs>
    <ds:schemaRef ds:uri="http://schemas.microsoft.com/sharepoint/v3/contenttype/forms"/>
  </ds:schemaRefs>
</ds:datastoreItem>
</file>

<file path=customXml/itemProps2.xml><?xml version="1.0" encoding="utf-8"?>
<ds:datastoreItem xmlns:ds="http://schemas.openxmlformats.org/officeDocument/2006/customXml" ds:itemID="{1DB7D25A-55D3-4DDB-BC9E-2DEBA3FCEBFF}">
  <ds:schemaRefs>
    <ds:schemaRef ds:uri="http://purl.org/dc/elements/1.1/"/>
    <ds:schemaRef ds:uri="http://schemas.openxmlformats.org/package/2006/metadata/core-properties"/>
    <ds:schemaRef ds:uri="http://purl.org/dc/terms/"/>
    <ds:schemaRef ds:uri="http://schemas.microsoft.com/office/2006/metadata/properties"/>
    <ds:schemaRef ds:uri="ffd6604b-473e-4a7e-8aad-76a75730bd97"/>
    <ds:schemaRef ds:uri="http://schemas.microsoft.com/office/2006/documentManagement/types"/>
    <ds:schemaRef ds:uri="http://www.w3.org/XML/1998/namespace"/>
    <ds:schemaRef ds:uri="http://schemas.microsoft.com/office/infopath/2007/PartnerControls"/>
    <ds:schemaRef ds:uri="dbd86160-795b-4c54-84b8-dfca46cd916c"/>
    <ds:schemaRef ds:uri="http://schemas.microsoft.com/sharepoint/v3"/>
    <ds:schemaRef ds:uri="http://purl.org/dc/dcmitype/"/>
  </ds:schemaRefs>
</ds:datastoreItem>
</file>

<file path=customXml/itemProps3.xml><?xml version="1.0" encoding="utf-8"?>
<ds:datastoreItem xmlns:ds="http://schemas.openxmlformats.org/officeDocument/2006/customXml" ds:itemID="{F3578367-A8D9-4953-A677-8C0BD3280A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fd6604b-473e-4a7e-8aad-76a75730bd97"/>
    <ds:schemaRef ds:uri="dbd86160-795b-4c54-84b8-dfca46cd9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Total Compensation</vt:lpstr>
      <vt:lpstr>Worksheet</vt:lpstr>
      <vt:lpstr>'Total Compensation'!Print_Area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Beck</dc:creator>
  <cp:lastModifiedBy>Julie West</cp:lastModifiedBy>
  <cp:lastPrinted>2020-03-19T15:34:45Z</cp:lastPrinted>
  <dcterms:created xsi:type="dcterms:W3CDTF">2018-03-09T19:39:23Z</dcterms:created>
  <dcterms:modified xsi:type="dcterms:W3CDTF">2024-01-19T14:44:12Z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0x010100C97614FB3CEA0A4E9E8614DE2806A9D7</vt:lpwstr>
  </property>
  <property fmtid="{D5CDD505-2E9C-101B-9397-08002B2CF9AE}" pid="3" name="Order">
    <vt:r8>6588400</vt:r8>
  </property>
  <property fmtid="{D5CDD505-2E9C-101B-9397-08002B2CF9AE}" pid="4" name="MediaServiceImageTags">
    <vt:lpwstr/>
  </property>
</Properties>
</file>