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<sst xmlns="http://schemas.openxmlformats.org/spreadsheetml/2006/main" count="35" uniqueCount="34">
  <si>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Single</t>
  </si>
  <si>
    <t>Married</t>
  </si>
  <si>
    <t>Taxable Income</t>
  </si>
  <si>
    <t>Less Than</t>
  </si>
  <si>
    <t>Witholding
Allowance
Value</t>
  </si>
  <si>
    <t xml:space="preserve">Marital
Status </t>
  </si>
  <si>
    <t>Date:</t>
  </si>
  <si>
    <t>Name:</t>
  </si>
  <si>
    <t>Federal Tax Withholding:</t>
  </si>
  <si>
    <t>State Tax Withholding:</t>
  </si>
  <si>
    <t>Federal
Withholding 
Allowances</t>
  </si>
  <si>
    <t>Federal</t>
  </si>
  <si>
    <t>State</t>
  </si>
  <si>
    <t>Taxable 
Income</t>
  </si>
  <si>
    <t>Greater Than</t>
  </si>
  <si>
    <t>Gross Wages:</t>
  </si>
  <si>
    <t>Additional Federal Tax Withholding:</t>
  </si>
  <si>
    <t>Monthly Earnings</t>
  </si>
  <si>
    <t>(Retiree Monthly Withholding)</t>
  </si>
  <si>
    <t>Instructions:</t>
  </si>
  <si>
    <t>1.  In the red boxes insert the marital status and number of allowances you wish to claim.</t>
  </si>
  <si>
    <t>2.  Insert your estimated gross monthly benefit in the green box.</t>
  </si>
  <si>
    <t>3.  If you want additional federal tax withheld insert the additional amount in the orange box.</t>
  </si>
  <si>
    <t>5.  The blue boxes allow you to enter any additional deductions you might have.</t>
  </si>
  <si>
    <t>6.  The shaded yellow box shows you your estimated monthly net benefit.</t>
  </si>
  <si>
    <t>Medical:</t>
  </si>
  <si>
    <t>Optional Life:</t>
  </si>
  <si>
    <t>Dental:</t>
  </si>
  <si>
    <t>Vision:</t>
  </si>
  <si>
    <t>ESTIMATED MONTHLY NET BENEFIT:</t>
  </si>
  <si>
    <t>(even dollar amount with a minimum of $10)</t>
  </si>
  <si>
    <t>M</t>
  </si>
  <si>
    <t xml:space="preserve">4.  Insert the amount of state tax you want to withhold in the purple box. </t>
  </si>
  <si>
    <t>2019 Tax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</si>
</sst>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"/>
    <numFmt numFmtId="167" formatCode="&quot;$&quot;#,##0.000_);\(&quot;$&quot;#,##0.000\)"/>
    <numFmt numFmtId="168" formatCode="000\-00\-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6"/>
      <name val="Arial Rounded MT Bold"/>
      <family val="2"/>
    </font>
    <font>
      <sz val="26"/>
      <name val="Arial Rounded MT Bold"/>
      <family val="2"/>
    </font>
    <font>
      <sz val="12"/>
      <name val="Arial Rounded MT Bold"/>
      <family val="2"/>
    </font>
    <font>
      <sz val="11"/>
      <name val="Arial Rounded MT Bold"/>
      <family val="2"/>
    </font>
    <font>
      <b/>
      <sz val="11"/>
      <name val="Arial"/>
      <family val="2"/>
    </font>
    <font>
      <b/>
      <i/>
      <sz val="10"/>
      <color indexed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0" fillId="0" borderId="0" xfId="44" applyFont="1" applyAlignment="1">
      <alignment/>
    </xf>
    <xf numFmtId="166" fontId="0" fillId="0" borderId="0" xfId="0" applyNumberFormat="1" applyAlignment="1">
      <alignment/>
    </xf>
    <xf numFmtId="7" fontId="1" fillId="0" borderId="0" xfId="44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10" xfId="44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7" fontId="1" fillId="0" borderId="10" xfId="44" applyNumberFormat="1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166" fontId="2" fillId="0" borderId="14" xfId="0" applyNumberFormat="1" applyFont="1" applyBorder="1" applyAlignment="1" applyProtection="1">
      <alignment/>
      <protection locked="0"/>
    </xf>
    <xf numFmtId="166" fontId="2" fillId="0" borderId="15" xfId="0" applyNumberFormat="1" applyFont="1" applyBorder="1" applyAlignment="1" applyProtection="1">
      <alignment/>
      <protection locked="0"/>
    </xf>
    <xf numFmtId="166" fontId="2" fillId="0" borderId="16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12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166" fontId="2" fillId="0" borderId="19" xfId="0" applyNumberFormat="1" applyFont="1" applyBorder="1" applyAlignment="1" applyProtection="1">
      <alignment horizontal="right"/>
      <protection locked="0"/>
    </xf>
    <xf numFmtId="166" fontId="0" fillId="0" borderId="20" xfId="0" applyNumberFormat="1" applyBorder="1" applyAlignment="1">
      <alignment/>
    </xf>
    <xf numFmtId="166" fontId="0" fillId="0" borderId="17" xfId="0" applyNumberFormat="1" applyBorder="1" applyAlignment="1">
      <alignment horizontal="right"/>
    </xf>
    <xf numFmtId="166" fontId="2" fillId="0" borderId="21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166" fontId="0" fillId="0" borderId="22" xfId="0" applyNumberFormat="1" applyBorder="1" applyAlignment="1">
      <alignment horizontal="right"/>
    </xf>
    <xf numFmtId="7" fontId="2" fillId="0" borderId="18" xfId="44" applyNumberFormat="1" applyFont="1" applyBorder="1" applyAlignment="1">
      <alignment horizontal="right"/>
    </xf>
    <xf numFmtId="166" fontId="4" fillId="33" borderId="23" xfId="0" applyNumberFormat="1" applyFont="1" applyFill="1" applyBorder="1" applyAlignment="1">
      <alignment/>
    </xf>
    <xf numFmtId="7" fontId="2" fillId="0" borderId="17" xfId="44" applyNumberFormat="1" applyFont="1" applyBorder="1" applyAlignment="1">
      <alignment/>
    </xf>
    <xf numFmtId="7" fontId="2" fillId="0" borderId="0" xfId="44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7" fontId="11" fillId="34" borderId="0" xfId="44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8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676275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200525"/>
          <a:ext cx="7077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6.00390625" style="1" customWidth="1"/>
    <col min="3" max="4" width="16.00390625" style="0" customWidth="1"/>
    <col min="5" max="5" width="16.00390625" style="8" customWidth="1"/>
    <col min="6" max="6" width="16.00390625" style="0" customWidth="1"/>
    <col min="7" max="7" width="10.7109375" style="0" customWidth="1"/>
  </cols>
  <sheetData>
    <row r="1" spans="2:5" s="19" customFormat="1" ht="12.75">
      <c r="B1" s="20"/>
      <c r="E1" s="21"/>
    </row>
    <row r="2" spans="1:6" s="19" customFormat="1" ht="19.5">
      <c r="A2" s="56" t="s">
        <v>33</v>
      </c>
      <c r="B2" s="57"/>
      <c r="C2" s="57"/>
      <c r="D2" s="57"/>
      <c r="E2" s="57"/>
      <c r="F2" s="58"/>
    </row>
    <row r="3" spans="1:6" s="19" customFormat="1" ht="12.75">
      <c r="A3" s="59" t="s">
        <v>18</v>
      </c>
      <c r="B3" s="60"/>
      <c r="C3" s="60"/>
      <c r="D3" s="60"/>
      <c r="E3" s="60"/>
      <c r="F3" s="61"/>
    </row>
    <row r="4" spans="2:5" s="19" customFormat="1" ht="12.75">
      <c r="B4" s="20"/>
      <c r="E4" s="21"/>
    </row>
    <row r="5" spans="1:6" s="19" customFormat="1" ht="8.25" customHeight="1">
      <c r="A5" s="22"/>
      <c r="B5" s="22"/>
      <c r="C5" s="22"/>
      <c r="D5" s="22"/>
      <c r="E5" s="22"/>
      <c r="F5" s="22"/>
    </row>
    <row r="6" spans="1:6" s="19" customFormat="1" ht="17.25" customHeight="1">
      <c r="A6" s="22"/>
      <c r="B6" s="22"/>
      <c r="C6" s="22"/>
      <c r="D6" s="22"/>
      <c r="E6" s="22"/>
      <c r="F6" s="22"/>
    </row>
    <row r="7" spans="1:6" s="19" customFormat="1" ht="17.25" customHeight="1">
      <c r="A7" s="62" t="s">
        <v>19</v>
      </c>
      <c r="B7" s="62"/>
      <c r="C7" s="62"/>
      <c r="D7" s="62"/>
      <c r="E7" s="62"/>
      <c r="F7" s="62"/>
    </row>
    <row r="8" spans="1:7" s="19" customFormat="1" ht="25.5" customHeight="1">
      <c r="A8" s="63" t="s">
        <v>20</v>
      </c>
      <c r="B8" s="64"/>
      <c r="C8" s="64"/>
      <c r="D8" s="64"/>
      <c r="E8" s="64"/>
      <c r="F8" s="65"/>
      <c r="G8" s="23"/>
    </row>
    <row r="9" spans="1:7" s="19" customFormat="1" ht="25.5" customHeight="1">
      <c r="A9" s="66" t="s">
        <v>21</v>
      </c>
      <c r="B9" s="67"/>
      <c r="C9" s="67"/>
      <c r="D9" s="67"/>
      <c r="E9" s="67"/>
      <c r="F9" s="68"/>
      <c r="G9" s="24"/>
    </row>
    <row r="10" spans="1:7" s="19" customFormat="1" ht="25.5" customHeight="1">
      <c r="A10" s="66" t="s">
        <v>22</v>
      </c>
      <c r="B10" s="67"/>
      <c r="C10" s="67"/>
      <c r="D10" s="67"/>
      <c r="E10" s="67"/>
      <c r="F10" s="68"/>
      <c r="G10" s="24"/>
    </row>
    <row r="11" spans="1:7" s="19" customFormat="1" ht="25.5" customHeight="1">
      <c r="A11" s="66" t="s">
        <v>32</v>
      </c>
      <c r="B11" s="67"/>
      <c r="C11" s="67"/>
      <c r="D11" s="67"/>
      <c r="E11" s="67"/>
      <c r="F11" s="68"/>
      <c r="G11" s="24"/>
    </row>
    <row r="12" spans="1:7" s="19" customFormat="1" ht="25.5" customHeight="1">
      <c r="A12" s="66" t="s">
        <v>23</v>
      </c>
      <c r="B12" s="67"/>
      <c r="C12" s="67"/>
      <c r="D12" s="67"/>
      <c r="E12" s="67"/>
      <c r="F12" s="68"/>
      <c r="G12" s="24"/>
    </row>
    <row r="13" spans="1:7" s="19" customFormat="1" ht="25.5" customHeight="1">
      <c r="A13" s="66" t="s">
        <v>24</v>
      </c>
      <c r="B13" s="67"/>
      <c r="C13" s="67"/>
      <c r="D13" s="67"/>
      <c r="E13" s="67"/>
      <c r="F13" s="68"/>
      <c r="G13" s="24"/>
    </row>
    <row r="14" spans="1:5" s="19" customFormat="1" ht="36" customHeight="1">
      <c r="A14" s="20"/>
      <c r="B14" s="20"/>
      <c r="C14" s="20"/>
      <c r="D14" s="20"/>
      <c r="E14" s="20"/>
    </row>
    <row r="15" spans="1:6" s="19" customFormat="1" ht="12.75">
      <c r="A15" s="25" t="s">
        <v>7</v>
      </c>
      <c r="B15" s="69"/>
      <c r="C15" s="70"/>
      <c r="D15" s="26"/>
      <c r="E15" s="27" t="s">
        <v>6</v>
      </c>
      <c r="F15" s="28">
        <f ca="1">TODAY()</f>
        <v>43497</v>
      </c>
    </row>
    <row r="16" spans="1:5" s="19" customFormat="1" ht="28.5" customHeight="1">
      <c r="A16" s="29"/>
      <c r="B16" s="30"/>
      <c r="C16" s="31"/>
      <c r="E16" s="32"/>
    </row>
    <row r="17" spans="1:6" ht="39.75" customHeight="1" thickBot="1">
      <c r="A17" s="2" t="s">
        <v>5</v>
      </c>
      <c r="B17" s="2" t="s">
        <v>10</v>
      </c>
      <c r="C17" s="2"/>
      <c r="F17" s="2" t="s">
        <v>17</v>
      </c>
    </row>
    <row r="18" spans="1:3" ht="16.5" customHeight="1" thickBot="1" thickTop="1">
      <c r="A18" s="33" t="s">
        <v>31</v>
      </c>
      <c r="B18" s="33">
        <v>0</v>
      </c>
      <c r="C18" s="55"/>
    </row>
    <row r="19" spans="1:7" ht="16.5" customHeight="1" thickBot="1" thickTop="1">
      <c r="A19" s="9"/>
      <c r="E19" s="18" t="s">
        <v>15</v>
      </c>
      <c r="F19" s="34">
        <v>0</v>
      </c>
      <c r="G19" s="17"/>
    </row>
    <row r="20" spans="6:7" ht="16.5" customHeight="1" thickTop="1">
      <c r="F20" s="17"/>
      <c r="G20" s="17"/>
    </row>
    <row r="21" spans="5:7" ht="16.5" customHeight="1" thickBot="1">
      <c r="E21" s="10" t="s">
        <v>8</v>
      </c>
      <c r="F21" s="49">
        <f>IF(A18="S",Sheet2!C13,Sheet2!F13)</f>
        <v>0</v>
      </c>
      <c r="G21" s="17"/>
    </row>
    <row r="22" spans="5:7" ht="16.5" customHeight="1" thickBot="1" thickTop="1">
      <c r="E22" s="10" t="s">
        <v>16</v>
      </c>
      <c r="F22" s="35">
        <v>0</v>
      </c>
      <c r="G22" s="17"/>
    </row>
    <row r="23" spans="2:7" s="19" customFormat="1" ht="3" customHeight="1" thickBot="1" thickTop="1">
      <c r="B23" s="20"/>
      <c r="E23" s="26"/>
      <c r="F23" s="36"/>
      <c r="G23" s="37"/>
    </row>
    <row r="24" spans="2:7" s="19" customFormat="1" ht="16.5" thickTop="1">
      <c r="B24" s="20"/>
      <c r="E24" s="26"/>
      <c r="F24" s="38">
        <f>SUM(F21:F22)</f>
        <v>0</v>
      </c>
      <c r="G24" s="37"/>
    </row>
    <row r="25" spans="2:7" s="19" customFormat="1" ht="13.5" thickBot="1">
      <c r="B25" s="20"/>
      <c r="E25" s="21"/>
      <c r="F25" s="39"/>
      <c r="G25" s="37"/>
    </row>
    <row r="26" spans="2:7" s="19" customFormat="1" ht="17.25" thickBot="1" thickTop="1">
      <c r="B26" s="20"/>
      <c r="E26" s="40" t="s">
        <v>9</v>
      </c>
      <c r="F26" s="41"/>
      <c r="G26" s="42"/>
    </row>
    <row r="27" spans="2:7" s="19" customFormat="1" ht="13.5" thickTop="1">
      <c r="B27" s="20"/>
      <c r="D27" s="71" t="s">
        <v>30</v>
      </c>
      <c r="E27" s="71"/>
      <c r="F27" s="72"/>
      <c r="G27" s="37"/>
    </row>
    <row r="28" spans="2:7" s="19" customFormat="1" ht="13.5" thickBot="1">
      <c r="B28" s="20"/>
      <c r="E28" s="26"/>
      <c r="F28" s="43"/>
      <c r="G28" s="37"/>
    </row>
    <row r="29" spans="2:7" s="19" customFormat="1" ht="17.25" thickBot="1" thickTop="1">
      <c r="B29" s="20"/>
      <c r="E29" s="40" t="s">
        <v>25</v>
      </c>
      <c r="F29" s="44"/>
      <c r="G29" s="45"/>
    </row>
    <row r="30" spans="2:7" s="19" customFormat="1" ht="17.25" thickBot="1" thickTop="1">
      <c r="B30" s="20"/>
      <c r="E30" s="40" t="s">
        <v>26</v>
      </c>
      <c r="F30" s="44"/>
      <c r="G30" s="45"/>
    </row>
    <row r="31" spans="2:7" s="19" customFormat="1" ht="17.25" thickBot="1" thickTop="1">
      <c r="B31" s="20"/>
      <c r="E31" s="40" t="s">
        <v>27</v>
      </c>
      <c r="F31" s="44"/>
      <c r="G31" s="45"/>
    </row>
    <row r="32" spans="2:7" s="19" customFormat="1" ht="17.25" thickBot="1" thickTop="1">
      <c r="B32" s="20"/>
      <c r="E32" s="40" t="s">
        <v>28</v>
      </c>
      <c r="F32" s="44"/>
      <c r="G32" s="45"/>
    </row>
    <row r="33" spans="2:6" s="19" customFormat="1" ht="27.75" customHeight="1" thickBot="1" thickTop="1">
      <c r="B33" s="20"/>
      <c r="E33" s="26"/>
      <c r="F33" s="46"/>
    </row>
    <row r="34" spans="2:7" s="19" customFormat="1" ht="19.5" thickBot="1" thickTop="1">
      <c r="B34" s="20"/>
      <c r="E34" s="47" t="s">
        <v>29</v>
      </c>
      <c r="F34" s="48">
        <f>IF(F19="","",F19-(F24+F26+F29+F30+F31+F32))</f>
        <v>0</v>
      </c>
      <c r="G34" s="45"/>
    </row>
    <row r="35" ht="13.5" thickTop="1"/>
  </sheetData>
  <sheetProtection password="CCE4" sheet="1" objects="1" scenarios="1"/>
  <mergeCells count="11">
    <mergeCell ref="B15:C15"/>
    <mergeCell ref="D27:F27"/>
    <mergeCell ref="A9:F9"/>
    <mergeCell ref="A10:F10"/>
    <mergeCell ref="A11:F11"/>
    <mergeCell ref="A2:F2"/>
    <mergeCell ref="A3:F3"/>
    <mergeCell ref="A7:F7"/>
    <mergeCell ref="A8:F8"/>
    <mergeCell ref="A12:F12"/>
    <mergeCell ref="A13:F13"/>
  </mergeCells>
  <printOptions horizontalCentered="1"/>
  <pageMargins left="0.25" right="0.25" top="1" bottom="1" header="0.5" footer="0.5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2" width="11.8515625" style="0" customWidth="1"/>
    <col min="3" max="3" width="13.57421875" style="0" bestFit="1" customWidth="1"/>
    <col min="4" max="4" width="9.140625" style="14" customWidth="1"/>
    <col min="6" max="6" width="12.7109375" style="0" customWidth="1"/>
    <col min="9" max="9" width="11.7109375" style="4" customWidth="1"/>
  </cols>
  <sheetData>
    <row r="1" ht="25.5">
      <c r="A1" s="11" t="s">
        <v>11</v>
      </c>
    </row>
    <row r="3" spans="1:9" ht="42.75" customHeight="1">
      <c r="A3" s="2" t="s">
        <v>4</v>
      </c>
      <c r="B3" s="2"/>
      <c r="C3" s="6" t="s">
        <v>0</v>
      </c>
      <c r="F3" s="6" t="s">
        <v>1</v>
      </c>
      <c r="I3" s="3" t="s">
        <v>2</v>
      </c>
    </row>
    <row r="4" spans="1:9" ht="12.75">
      <c r="A4">
        <v>350</v>
      </c>
      <c r="C4" s="5" t="s">
        <v>3</v>
      </c>
      <c r="F4" s="5" t="s">
        <v>3</v>
      </c>
      <c r="I4" s="17">
        <f>(Sheet1!F19-(Sheet1!B18*A4))</f>
        <v>0</v>
      </c>
    </row>
    <row r="5" spans="3:7" ht="12.75">
      <c r="C5" s="7">
        <v>317</v>
      </c>
      <c r="D5" s="14">
        <v>0</v>
      </c>
      <c r="F5" s="7">
        <v>983</v>
      </c>
      <c r="G5">
        <v>0</v>
      </c>
    </row>
    <row r="6" spans="3:7" ht="12.75">
      <c r="C6" s="7">
        <v>1125</v>
      </c>
      <c r="D6" s="14">
        <f>(Sheet2!I4-C5)*0.1</f>
        <v>-31.700000000000003</v>
      </c>
      <c r="F6" s="7">
        <v>2600</v>
      </c>
      <c r="G6" s="14">
        <f>(Sheet2!I4-F5)*0.1</f>
        <v>-98.30000000000001</v>
      </c>
    </row>
    <row r="7" spans="3:7" ht="12.75">
      <c r="C7">
        <v>3606</v>
      </c>
      <c r="D7" s="14">
        <f>79.4+(Sheet2!I4-C6)*0.12</f>
        <v>-55.599999999999994</v>
      </c>
      <c r="F7">
        <v>7563</v>
      </c>
      <c r="G7" s="14">
        <f>158.7+(Sheet2!I4-F6)*0.12</f>
        <v>-153.3</v>
      </c>
    </row>
    <row r="8" spans="3:7" ht="12.75">
      <c r="C8">
        <v>7333</v>
      </c>
      <c r="D8" s="14">
        <f>371.12+(Sheet2!I4-C7)*0.22</f>
        <v>-422.20000000000005</v>
      </c>
      <c r="F8">
        <v>15017</v>
      </c>
      <c r="G8" s="14">
        <f>742.26+(Sheet2!I4-F7)*0.22</f>
        <v>-921.5999999999999</v>
      </c>
    </row>
    <row r="9" spans="3:7" ht="12.75">
      <c r="C9">
        <v>13710</v>
      </c>
      <c r="D9" s="14">
        <f>1174.12+(Sheet2!I4-C8)*0.24</f>
        <v>-585.8</v>
      </c>
      <c r="F9">
        <v>27771</v>
      </c>
      <c r="G9" s="14">
        <f>2348.26+(Sheet2!I4-F8)*0.24</f>
        <v>-1255.8199999999997</v>
      </c>
    </row>
    <row r="10" spans="3:7" ht="12.75">
      <c r="C10">
        <v>17325</v>
      </c>
      <c r="D10" s="14">
        <f>2674.12+(Sheet2!I4-C9)*0.32</f>
        <v>-1713.08</v>
      </c>
      <c r="F10">
        <v>35000</v>
      </c>
      <c r="G10" s="14">
        <f>5348.26+(Sheet2!I4-F9)*0.32</f>
        <v>-3538.459999999999</v>
      </c>
    </row>
    <row r="11" spans="3:7" ht="12.75">
      <c r="C11">
        <v>42842</v>
      </c>
      <c r="D11" s="14">
        <f>3807.56+(Sheet2!I5-C10)*0.35</f>
        <v>-2256.19</v>
      </c>
      <c r="F11">
        <v>52013</v>
      </c>
      <c r="G11" s="14">
        <f>7614.82+(Sheet2!I5-F10)*0.35</f>
        <v>-4635.18</v>
      </c>
    </row>
    <row r="12" spans="4:7" ht="12.75">
      <c r="D12" s="14">
        <f>12557.56+(Sheet2!I6-C11)*0.37</f>
        <v>-3293.9799999999996</v>
      </c>
      <c r="G12" s="14">
        <f>13448.27+(Sheet2!I6-F11)*0.37</f>
        <v>-5796.540000000001</v>
      </c>
    </row>
    <row r="13" spans="3:7" ht="15">
      <c r="C13" s="53">
        <f>IF(Sheet1!A18="S",IF(I4&lt;C5,D5,IF(I4&lt;C6,D6,IF(I4&lt;C7,D7,IF(I4&lt;C8,D8,IF(I4&lt;C9,D9,IF(I4&lt;C10,D10,IF(I4&lt;100000,D12))))))),0)</f>
        <v>0</v>
      </c>
      <c r="D13" s="51"/>
      <c r="E13" s="52"/>
      <c r="F13" s="53">
        <f>IF(Sheet1!A18="M",IF(I4&lt;F5,G5,IF(I4&lt;F6,G6,IF(I4&lt;F7,G7,IF(I4&lt;F8,G8,IF(I4&lt;F9,G9,IF(I4&lt;F10,G10,IF(I4&lt;100000,G12))))))),0)</f>
        <v>0</v>
      </c>
      <c r="G13" s="14"/>
    </row>
    <row r="14" spans="3:7" ht="15.75">
      <c r="C14" s="50"/>
      <c r="F14" s="50"/>
      <c r="G14" s="14"/>
    </row>
    <row r="15" ht="25.5">
      <c r="A15" s="11" t="s">
        <v>12</v>
      </c>
    </row>
    <row r="16" spans="3:6" ht="12.75">
      <c r="C16" s="8"/>
      <c r="F16" s="8"/>
    </row>
    <row r="17" spans="1:6" ht="44.25" customHeight="1">
      <c r="A17" s="2"/>
      <c r="F17" s="3" t="s">
        <v>13</v>
      </c>
    </row>
    <row r="18" spans="1:9" ht="12.75">
      <c r="A18" s="12"/>
      <c r="C18" s="5" t="s">
        <v>14</v>
      </c>
      <c r="E18" s="16"/>
      <c r="F18" s="13">
        <f>(Sheet1!F19-Sheet1!C18*A18)-1016.67</f>
        <v>-1016.67</v>
      </c>
      <c r="H18" s="8"/>
      <c r="I18"/>
    </row>
    <row r="19" spans="3:14" ht="12.75">
      <c r="C19" s="7">
        <v>0</v>
      </c>
      <c r="D19" s="14">
        <f>ROUND((F18*L19),0)</f>
        <v>-15</v>
      </c>
      <c r="I19"/>
      <c r="K19">
        <v>88</v>
      </c>
      <c r="L19" s="54">
        <v>0.015</v>
      </c>
      <c r="M19">
        <f>K19*L19</f>
        <v>1.3199999999999998</v>
      </c>
      <c r="N19">
        <f>ROUND(M19,0)</f>
        <v>1</v>
      </c>
    </row>
    <row r="20" spans="3:14" ht="12.75">
      <c r="C20">
        <v>88.01</v>
      </c>
      <c r="D20" s="14">
        <f>ROUND(((F$18-(C20-0.01))*L20)+N19,0)</f>
        <v>-21</v>
      </c>
      <c r="I20"/>
      <c r="K20">
        <v>88</v>
      </c>
      <c r="L20" s="54">
        <v>0.02</v>
      </c>
      <c r="M20">
        <f aca="true" t="shared" si="0" ref="M20:M27">K20*L20</f>
        <v>1.76</v>
      </c>
      <c r="N20">
        <f>ROUND(M19+M20,0)</f>
        <v>3</v>
      </c>
    </row>
    <row r="21" spans="3:14" ht="12.75">
      <c r="C21">
        <v>176.01</v>
      </c>
      <c r="D21" s="14">
        <f>ROUND(((F$18-(C21-0.01))*L21)+N20,0)</f>
        <v>-27</v>
      </c>
      <c r="I21"/>
      <c r="K21">
        <v>88</v>
      </c>
      <c r="L21" s="54">
        <v>0.025</v>
      </c>
      <c r="M21">
        <f t="shared" si="0"/>
        <v>2.2</v>
      </c>
      <c r="N21">
        <f>ROUND(M19+M20+M21,0)</f>
        <v>5</v>
      </c>
    </row>
    <row r="22" spans="3:14" ht="12.75">
      <c r="C22">
        <v>263.01</v>
      </c>
      <c r="D22" s="14">
        <f aca="true" t="shared" si="1" ref="D22:D27">ROUND(((F$18-(C22-0.01))*L22)+N21,0)</f>
        <v>-33</v>
      </c>
      <c r="F22" s="15"/>
      <c r="I22"/>
      <c r="K22">
        <v>88</v>
      </c>
      <c r="L22" s="54">
        <v>0.03</v>
      </c>
      <c r="M22">
        <f t="shared" si="0"/>
        <v>2.6399999999999997</v>
      </c>
      <c r="N22">
        <f>ROUND(M19+M20+M21+M22,0)</f>
        <v>8</v>
      </c>
    </row>
    <row r="23" spans="3:14" ht="12.75">
      <c r="C23">
        <v>351.01</v>
      </c>
      <c r="D23" s="14">
        <f t="shared" si="1"/>
        <v>-40</v>
      </c>
      <c r="F23" s="13"/>
      <c r="I23"/>
      <c r="K23">
        <v>88</v>
      </c>
      <c r="L23" s="54">
        <v>0.035</v>
      </c>
      <c r="M23">
        <f t="shared" si="0"/>
        <v>3.08</v>
      </c>
      <c r="N23">
        <f>ROUND(M19+M20+M21+M22+M23,0)</f>
        <v>11</v>
      </c>
    </row>
    <row r="24" spans="3:14" ht="12.75">
      <c r="C24">
        <v>439.01</v>
      </c>
      <c r="D24" s="14">
        <f t="shared" si="1"/>
        <v>-47</v>
      </c>
      <c r="E24" s="17"/>
      <c r="F24" s="17"/>
      <c r="I24"/>
      <c r="K24">
        <v>88</v>
      </c>
      <c r="L24" s="54">
        <v>0.04</v>
      </c>
      <c r="M24">
        <f t="shared" si="0"/>
        <v>3.52</v>
      </c>
      <c r="N24">
        <f>ROUND(M19+M20+M21+M22+M23+M24,0)</f>
        <v>15</v>
      </c>
    </row>
    <row r="25" spans="3:14" ht="12.75">
      <c r="C25">
        <v>527.01</v>
      </c>
      <c r="D25" s="14">
        <f t="shared" si="1"/>
        <v>-54</v>
      </c>
      <c r="I25"/>
      <c r="K25">
        <v>88</v>
      </c>
      <c r="L25" s="54">
        <v>0.045</v>
      </c>
      <c r="M25">
        <f t="shared" si="0"/>
        <v>3.96</v>
      </c>
      <c r="N25">
        <f>ROUND(M19+M20+M21+M22+M23+M24+M25,0)</f>
        <v>18</v>
      </c>
    </row>
    <row r="26" spans="3:14" ht="12.75">
      <c r="C26">
        <v>614.01</v>
      </c>
      <c r="D26" s="14">
        <f t="shared" si="1"/>
        <v>-64</v>
      </c>
      <c r="I26"/>
      <c r="K26">
        <v>88</v>
      </c>
      <c r="L26" s="54">
        <v>0.05</v>
      </c>
      <c r="M26">
        <f t="shared" si="0"/>
        <v>4.4</v>
      </c>
      <c r="N26">
        <f>ROUND(M19+M20+M21+M22+M23+M24+M25+M26,0)</f>
        <v>23</v>
      </c>
    </row>
    <row r="27" spans="3:14" ht="12.75">
      <c r="C27">
        <v>702.01</v>
      </c>
      <c r="D27" s="14">
        <f t="shared" si="1"/>
        <v>-70</v>
      </c>
      <c r="I27"/>
      <c r="K27">
        <v>88</v>
      </c>
      <c r="L27" s="54">
        <v>0.054</v>
      </c>
      <c r="M27">
        <f t="shared" si="0"/>
        <v>4.752</v>
      </c>
      <c r="N27">
        <f>ROUND(M19+M20+M21+M22+M23+M24+M25+M26+M27,0)</f>
        <v>28</v>
      </c>
    </row>
    <row r="28" ht="12.75">
      <c r="I28"/>
    </row>
    <row r="30" spans="3:9" ht="12.75">
      <c r="C30" s="5"/>
      <c r="I30"/>
    </row>
    <row r="37" spans="2:9" ht="12.75">
      <c r="B37" s="13"/>
      <c r="D37"/>
      <c r="I37"/>
    </row>
    <row r="38" spans="2:9" ht="12.75">
      <c r="B38" s="13"/>
      <c r="D38"/>
      <c r="I38"/>
    </row>
    <row r="39" spans="2:9" ht="12.75">
      <c r="B39" s="13"/>
      <c r="D39"/>
      <c r="I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LUEBBD</dc:creator>
  <cp:keywords/>
  <dc:description/>
  <cp:lastModifiedBy>Jennifer Even</cp:lastModifiedBy>
  <cp:lastPrinted>2010-01-18T19:41:50Z</cp:lastPrinted>
  <dcterms:created xsi:type="dcterms:W3CDTF">1999-05-24T13:15:05Z</dcterms:created>
  <dcterms:modified xsi:type="dcterms:W3CDTF">2019-02-01T22:43:48Z</dcterms:modified>
  <cp:category/>
  <cp:version/>
  <cp:contentType/>
  <cp:contentStatus/>
</cp:coreProperties>
</file>